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Документы в работе\ОТЧЕТЫ, ПРОГНОЗЫ, СОГЛАШЕНИЯ\Отчет СЭР\2020\"/>
    </mc:Choice>
  </mc:AlternateContent>
  <bookViews>
    <workbookView xWindow="0" yWindow="0" windowWidth="19200" windowHeight="11160"/>
  </bookViews>
  <sheets>
    <sheet name="Аналит.отчет" sheetId="1" r:id="rId1"/>
  </sheets>
  <externalReferences>
    <externalReference r:id="rId2"/>
  </externalReferences>
  <definedNames>
    <definedName name="_xlnm.Print_Titles" localSheetId="0">Аналит.отчет!$4:$4</definedName>
    <definedName name="_xlnm.Print_Area" localSheetId="0">Аналит.отчет!$A$1:$E$148</definedName>
  </definedNames>
  <calcPr calcId="162913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3" i="1" l="1"/>
  <c r="C146" i="1" l="1"/>
  <c r="E146" i="1" s="1"/>
  <c r="E145" i="1"/>
  <c r="C144" i="1"/>
  <c r="E144" i="1" s="1"/>
  <c r="E143" i="1"/>
  <c r="C142" i="1"/>
  <c r="E142" i="1" s="1"/>
  <c r="C141" i="1"/>
  <c r="E141" i="1" s="1"/>
  <c r="E139" i="1"/>
  <c r="E138" i="1"/>
  <c r="E137" i="1"/>
  <c r="E136" i="1"/>
  <c r="E135" i="1"/>
  <c r="E134" i="1"/>
  <c r="E133" i="1"/>
  <c r="E132" i="1"/>
  <c r="E131" i="1"/>
  <c r="E130" i="1"/>
  <c r="E129" i="1"/>
  <c r="E127" i="1"/>
  <c r="E126" i="1"/>
  <c r="E125" i="1"/>
  <c r="E123" i="1"/>
  <c r="E122" i="1"/>
  <c r="E121" i="1"/>
  <c r="E119" i="1"/>
  <c r="E118" i="1"/>
  <c r="E117" i="1"/>
  <c r="C116" i="1"/>
  <c r="E116" i="1" s="1"/>
  <c r="C115" i="1"/>
  <c r="E115" i="1" s="1"/>
  <c r="C114" i="1"/>
  <c r="E114" i="1" s="1"/>
  <c r="C113" i="1"/>
  <c r="E113" i="1" s="1"/>
  <c r="C112" i="1"/>
  <c r="E112" i="1" s="1"/>
  <c r="C111" i="1"/>
  <c r="E111" i="1" s="1"/>
  <c r="C110" i="1"/>
  <c r="E110" i="1" s="1"/>
  <c r="C109" i="1"/>
  <c r="C105" i="1"/>
  <c r="E105" i="1" s="1"/>
  <c r="C103" i="1"/>
  <c r="C82" i="1" s="1"/>
  <c r="C101" i="1"/>
  <c r="E86" i="1"/>
  <c r="E84" i="1"/>
  <c r="E81" i="1"/>
  <c r="E80" i="1"/>
  <c r="D78" i="1"/>
  <c r="C78" i="1"/>
  <c r="D77" i="1"/>
  <c r="C77" i="1"/>
  <c r="E76" i="1"/>
  <c r="D75" i="1"/>
  <c r="C75" i="1"/>
  <c r="E74" i="1"/>
  <c r="D73" i="1"/>
  <c r="C73" i="1"/>
  <c r="E72" i="1"/>
  <c r="D71" i="1"/>
  <c r="C71" i="1"/>
  <c r="E70" i="1"/>
  <c r="D68" i="1"/>
  <c r="C68" i="1"/>
  <c r="E67" i="1"/>
  <c r="D66" i="1"/>
  <c r="C66" i="1"/>
  <c r="E65" i="1"/>
  <c r="E61" i="1"/>
  <c r="E60" i="1"/>
  <c r="E55" i="1"/>
  <c r="C50" i="1"/>
  <c r="E50" i="1" s="1"/>
  <c r="E49" i="1"/>
  <c r="E48" i="1"/>
  <c r="C48" i="1"/>
  <c r="C45" i="1"/>
  <c r="C43" i="1"/>
  <c r="E43" i="1" s="1"/>
  <c r="C40" i="1"/>
  <c r="E40" i="1" s="1"/>
  <c r="C37" i="1"/>
  <c r="E37" i="1" s="1"/>
  <c r="C34" i="1"/>
  <c r="E28" i="1"/>
  <c r="E27" i="1"/>
  <c r="E26" i="1"/>
  <c r="E23" i="1"/>
  <c r="E22" i="1"/>
  <c r="C20" i="1"/>
  <c r="C19" i="1"/>
  <c r="C18" i="1"/>
  <c r="C17" i="1"/>
  <c r="E17" i="1" s="1"/>
  <c r="C16" i="1"/>
  <c r="C15" i="1"/>
  <c r="C14" i="1"/>
  <c r="C13" i="1"/>
  <c r="E13" i="1" s="1"/>
  <c r="C12" i="1"/>
  <c r="C11" i="1"/>
  <c r="C10" i="1"/>
  <c r="C9" i="1"/>
  <c r="C8" i="1"/>
  <c r="C6" i="1"/>
  <c r="E6" i="1" s="1"/>
  <c r="C21" i="1" l="1"/>
  <c r="E21" i="1" s="1"/>
  <c r="C85" i="1"/>
  <c r="E85" i="1" s="1"/>
  <c r="C83" i="1"/>
  <c r="E83" i="1" s="1"/>
  <c r="E82" i="1"/>
  <c r="E103" i="1"/>
</calcChain>
</file>

<file path=xl/comments1.xml><?xml version="1.0" encoding="utf-8"?>
<comments xmlns="http://schemas.openxmlformats.org/spreadsheetml/2006/main">
  <authors>
    <author>Ржепко Татьяна Анатольевна</author>
    <author>trzhepko</author>
  </authors>
  <commentList>
    <comment ref="C31" authorId="0" shapeId="0">
      <text>
        <r>
          <rPr>
            <b/>
            <sz val="9"/>
            <color indexed="81"/>
            <rFont val="Tahoma"/>
            <family val="2"/>
            <charset val="204"/>
          </rPr>
          <t>Ржепко Татьяна Анатольевна:</t>
        </r>
        <r>
          <rPr>
            <sz val="9"/>
            <color indexed="81"/>
            <rFont val="Tahoma"/>
            <family val="2"/>
            <charset val="204"/>
          </rPr>
          <t xml:space="preserve">
Данные К 
по разделу В</t>
        </r>
      </text>
    </comment>
    <comment ref="C34" authorId="0" shapeId="0">
      <text>
        <r>
          <rPr>
            <b/>
            <sz val="9"/>
            <color indexed="81"/>
            <rFont val="Tahoma"/>
            <family val="2"/>
            <charset val="204"/>
          </rPr>
          <t>Ржепко Татьяна Анатольевна:</t>
        </r>
        <r>
          <rPr>
            <sz val="9"/>
            <color indexed="81"/>
            <rFont val="Tahoma"/>
            <family val="2"/>
            <charset val="204"/>
          </rPr>
          <t xml:space="preserve">
Данные К 
по разделу В</t>
        </r>
      </text>
    </comment>
    <comment ref="A103" authorId="1" shapeId="0">
      <text>
        <r>
          <rPr>
            <b/>
            <sz val="10"/>
            <color indexed="81"/>
            <rFont val="Tahoma"/>
            <family val="2"/>
            <charset val="204"/>
          </rPr>
          <t>trzhepko:</t>
        </r>
        <r>
          <rPr>
            <sz val="10"/>
            <color indexed="81"/>
            <rFont val="Tahoma"/>
            <family val="2"/>
            <charset val="204"/>
          </rPr>
          <t xml:space="preserve">
на крупных и средних пп</t>
        </r>
      </text>
    </comment>
  </commentList>
</comments>
</file>

<file path=xl/sharedStrings.xml><?xml version="1.0" encoding="utf-8"?>
<sst xmlns="http://schemas.openxmlformats.org/spreadsheetml/2006/main" count="376" uniqueCount="117">
  <si>
    <t>Наименование показателя</t>
  </si>
  <si>
    <t>Ед. изм.</t>
  </si>
  <si>
    <t>Значение показателя за отчетный период</t>
  </si>
  <si>
    <t>Значение показателя за соответствующий период прошлого года</t>
  </si>
  <si>
    <t>Динамика, %</t>
  </si>
  <si>
    <t>Итоги развития МО</t>
  </si>
  <si>
    <t xml:space="preserve">Выручка от реализации продукции, работ, услуг
(в действующих ценах) - всего, </t>
  </si>
  <si>
    <t>млн.руб.</t>
  </si>
  <si>
    <t>в т.ч. по видам экономической деятельности:</t>
  </si>
  <si>
    <t xml:space="preserve">Сельское, лесное хозяйство, охота, рыболовство и рыбоводство, в том числе </t>
  </si>
  <si>
    <t>к</t>
  </si>
  <si>
    <t>-</t>
  </si>
  <si>
    <t>Растениеводство и животноводство, охота и предоставление соответствующих услуг в этих областях</t>
  </si>
  <si>
    <t>Лесоводство и лесозаготовки</t>
  </si>
  <si>
    <t>Рыболовство и рыбоводство</t>
  </si>
  <si>
    <t>Добыча полезных ископаемых</t>
  </si>
  <si>
    <t>Обрабатывающие производства</t>
  </si>
  <si>
    <t>Обеспечение электрической энергией, газом и паром; кондиционирование воздуха</t>
  </si>
  <si>
    <t>Водоснабжение; водоотведение, организация сбора и утилизации отходов, деятельность по ликвидации загрязнений</t>
  </si>
  <si>
    <t>Строительство</t>
  </si>
  <si>
    <t xml:space="preserve">Торговля оптовая и розничная; ремонт автотранспортных средств и мотоциклов </t>
  </si>
  <si>
    <t>Транспортировка и хранение</t>
  </si>
  <si>
    <t>Деятельность в области информации и связи</t>
  </si>
  <si>
    <t>Прочие</t>
  </si>
  <si>
    <t>Выручка от реализации продукции, работ, услуг на душу населения</t>
  </si>
  <si>
    <t>тыс. руб.</t>
  </si>
  <si>
    <t xml:space="preserve">Прибыль, прибыльно работающих  предприятий </t>
  </si>
  <si>
    <t>Убыток</t>
  </si>
  <si>
    <t xml:space="preserve">Доля  прибыльных предприятий </t>
  </si>
  <si>
    <t>%</t>
  </si>
  <si>
    <t>н/д</t>
  </si>
  <si>
    <t xml:space="preserve">Доля убыточных предприятий </t>
  </si>
  <si>
    <t>План по налогам и сборам в консолидированный местный бюджет (сумма бюджетов муниципального района и городских и сельских поселений)</t>
  </si>
  <si>
    <t>Поступления налогов и сборов в консолидированный местный бюджет (сумма бюджетов муниципального района и городских и сельских поселений)</t>
  </si>
  <si>
    <t>Обеспеченность собственными доходами консолидированного местного бюджета  на душу населения</t>
  </si>
  <si>
    <t>Состояние основных видов экономической деятельности хозяйствующих субъектов МО</t>
  </si>
  <si>
    <t xml:space="preserve">Промышленное производство: </t>
  </si>
  <si>
    <t>Объем отгруженных товаров собственного производства, выполненных работ и услуг (В+C+D+E)</t>
  </si>
  <si>
    <t>Индекс промышленного производства(В+C+D)</t>
  </si>
  <si>
    <t>Добыча полезных ископаемых (В):</t>
  </si>
  <si>
    <t xml:space="preserve">Объем отгруженных товаров собственного производства, выполненных работ и услуг </t>
  </si>
  <si>
    <t>Индекс промышленного производства</t>
  </si>
  <si>
    <t>Обрабатывающие производства (С):</t>
  </si>
  <si>
    <t>Обеспечение электрической энергией, газом и паром; кондиционирование воздуха (D):</t>
  </si>
  <si>
    <t>Объем отгруженных товаров собственного производства, выполненных работ и услуг</t>
  </si>
  <si>
    <t>Водоснабжение; водоотведение, организация сбора и утилизации отходов, деятельность по ликвидации загрязнений  (Е):</t>
  </si>
  <si>
    <t>Сельское, лесное хозяйство, охота, рыболовство и рыбоводство:</t>
  </si>
  <si>
    <t>Валовый выпуск продукции  в сельхозорганизациях</t>
  </si>
  <si>
    <t>Индекс производства продукции в сельхозорганизациях</t>
  </si>
  <si>
    <t>Строительство:</t>
  </si>
  <si>
    <t>Объем работ</t>
  </si>
  <si>
    <t>Ввод в действие жилых домов</t>
  </si>
  <si>
    <t>кв. м</t>
  </si>
  <si>
    <t>Введено жилья на душу населения</t>
  </si>
  <si>
    <t>Транспортировка и хранение:</t>
  </si>
  <si>
    <t>Грузооборот</t>
  </si>
  <si>
    <t>тыс.т/км</t>
  </si>
  <si>
    <t>Пассажирооборот</t>
  </si>
  <si>
    <t>тыс. пас/км</t>
  </si>
  <si>
    <t>Торговля оптовая и розничная; ремонт автотранспортных средств и мотоциклов</t>
  </si>
  <si>
    <t xml:space="preserve">Розничный товарооборот </t>
  </si>
  <si>
    <t xml:space="preserve">Индекс физического объема </t>
  </si>
  <si>
    <t>Малый бизнес</t>
  </si>
  <si>
    <t>Число действующих малых предприятий - всего</t>
  </si>
  <si>
    <t>ед.</t>
  </si>
  <si>
    <t>Уд. вес выручки предприятий малого бизнеса в выручке  в целом по МО</t>
  </si>
  <si>
    <t xml:space="preserve">Объем инвестиций  -  всего, в т.ч.: </t>
  </si>
  <si>
    <t>бюджетные средства</t>
  </si>
  <si>
    <t>Демографические процессы*</t>
  </si>
  <si>
    <t>Коэффициент естественного прироста( убыли) населения (разница между числом родившихся человек на 1000 человек населения и числом умерших человек на 1000 человек населения)</t>
  </si>
  <si>
    <t>чел.</t>
  </si>
  <si>
    <t>Половая структура населения</t>
  </si>
  <si>
    <t xml:space="preserve">                                  мужчины</t>
  </si>
  <si>
    <t>тыс.чел.</t>
  </si>
  <si>
    <t>уд. вес в общей численности населения</t>
  </si>
  <si>
    <t xml:space="preserve">                                   женщины </t>
  </si>
  <si>
    <t xml:space="preserve">                                   уд. вес в общей численности населения</t>
  </si>
  <si>
    <t>Возрастная структура населения</t>
  </si>
  <si>
    <t xml:space="preserve">                                  моложе трудоспособного возраста</t>
  </si>
  <si>
    <t xml:space="preserve">                                  трудоспособный возраст</t>
  </si>
  <si>
    <t xml:space="preserve">                                  старше трудоспособного возраста</t>
  </si>
  <si>
    <t>Миграция населения (разница между числом прибывших и числом выбывших, приток(+), отток(-)*</t>
  </si>
  <si>
    <t>Уд. вес численности городского населения в общей численности населения</t>
  </si>
  <si>
    <t>Уд. вес численности сельского населения в общей численности населения</t>
  </si>
  <si>
    <t>Трудовые ресурсы*</t>
  </si>
  <si>
    <t>Численность населения - всего</t>
  </si>
  <si>
    <t>тыс. чел.</t>
  </si>
  <si>
    <t xml:space="preserve"> Всего  </t>
  </si>
  <si>
    <t xml:space="preserve">Занятые в экономике  </t>
  </si>
  <si>
    <t xml:space="preserve">                        в том числе работающие по найму </t>
  </si>
  <si>
    <t>Учащиеся  16 лет и старше</t>
  </si>
  <si>
    <t xml:space="preserve">Не занятые в экономике  </t>
  </si>
  <si>
    <t xml:space="preserve">                        в том числе безработные граждане</t>
  </si>
  <si>
    <t>Доля занятых на малых предприятиях в общей численности занятых в экономике - всего, в т.ч. по видам экономической деятельности:</t>
  </si>
  <si>
    <t xml:space="preserve"> Строительство</t>
  </si>
  <si>
    <t>Граждане (физические лица), занимающиеся предпринимательской деятельностью без образования юридического лица (индивидуальные предприниматели, главы крестьянских (фермерских) хозяйств)</t>
  </si>
  <si>
    <t xml:space="preserve">Уровень жизни населения </t>
  </si>
  <si>
    <t>Среднесписочная численность работающих - всего,</t>
  </si>
  <si>
    <t>в том числе:</t>
  </si>
  <si>
    <t>Государственное управление и обеспечение военной безопасности; обязательное социальное обеспечение</t>
  </si>
  <si>
    <t>Образование</t>
  </si>
  <si>
    <t>Здравоохранение и предоставление социальных услуг</t>
  </si>
  <si>
    <t>Уровень регистрируемой безработицы(к трудоспособному населению)</t>
  </si>
  <si>
    <t xml:space="preserve">Среднедушевой денежный доход  </t>
  </si>
  <si>
    <t>руб.</t>
  </si>
  <si>
    <t>Среднемесячная начисленная заработная плата (без выплат социального характера) - всего,</t>
  </si>
  <si>
    <t>Выплаты социального характера</t>
  </si>
  <si>
    <t>Фонд оплаты труда</t>
  </si>
  <si>
    <t xml:space="preserve">Прожиточный минимум (начиная со 2 квартала, рассчитывается среднее значение за период) </t>
  </si>
  <si>
    <t xml:space="preserve">Покупательная способность денежных доходов населения (соотношение среднедушевых денежных доходов и прожиточного минимума) </t>
  </si>
  <si>
    <t>раз</t>
  </si>
  <si>
    <t xml:space="preserve">Численность населения с доходами ниже прожиточного минимума </t>
  </si>
  <si>
    <t xml:space="preserve">Доля населения с доходами ниже прожиточного минимума </t>
  </si>
  <si>
    <t>Задолженность по заработной плате в целом по МО</t>
  </si>
  <si>
    <t>тыс.руб.</t>
  </si>
  <si>
    <t xml:space="preserve">               в том числе по бюджетным учреждениям </t>
  </si>
  <si>
    <t xml:space="preserve">Аналитический отчет о социально-экономической ситуации в муниципальном образовании Шелеховский район
за 2020  г.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</si>
</sst>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0.0%"/>
    <numFmt numFmtId="166" formatCode="0.0"/>
  </numFmts>
  <fonts count="19" x14ac:knownFonts="1">
    <font>
      <sz val="10"/>
      <name val="Arial Cyr"/>
      <charset val="204"/>
    </font>
    <font>
      <sz val="10"/>
      <name val="Arial Cyr"/>
      <charset val="204"/>
    </font>
    <font>
      <b/>
      <sz val="14"/>
      <name val="Arial Cyr"/>
      <family val="2"/>
      <charset val="204"/>
    </font>
    <font>
      <sz val="14"/>
      <color rgb="FFFF000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6"/>
      <name val="Times New Roman"/>
      <family val="1"/>
    </font>
    <font>
      <sz val="14"/>
      <name val="Arial Cyr"/>
      <family val="2"/>
      <charset val="204"/>
    </font>
    <font>
      <sz val="14"/>
      <name val="Times New Roman"/>
      <family val="1"/>
    </font>
    <font>
      <sz val="14"/>
      <name val="Times New Roman"/>
      <family val="1"/>
      <charset val="204"/>
    </font>
    <font>
      <b/>
      <sz val="14"/>
      <name val="Times New Roman"/>
      <family val="1"/>
    </font>
    <font>
      <b/>
      <i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b/>
      <u/>
      <sz val="14"/>
      <name val="Times New Roman"/>
      <family val="1"/>
      <charset val="204"/>
    </font>
    <font>
      <u/>
      <sz val="14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10"/>
      <color indexed="81"/>
      <name val="Tahoma"/>
      <family val="2"/>
      <charset val="204"/>
    </font>
    <font>
      <sz val="10"/>
      <color indexed="81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60">
    <xf numFmtId="0" fontId="0" fillId="0" borderId="0" xfId="0"/>
    <xf numFmtId="0" fontId="2" fillId="2" borderId="0" xfId="0" applyFont="1" applyFill="1" applyAlignment="1">
      <alignment horizontal="right" vertical="center" wrapText="1"/>
    </xf>
    <xf numFmtId="4" fontId="3" fillId="2" borderId="0" xfId="0" applyNumberFormat="1" applyFont="1" applyFill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4" fontId="8" fillId="2" borderId="3" xfId="0" applyNumberFormat="1" applyFont="1" applyFill="1" applyBorder="1" applyAlignment="1">
      <alignment horizontal="center" vertical="center" wrapText="1"/>
    </xf>
    <xf numFmtId="4" fontId="8" fillId="2" borderId="4" xfId="1" applyNumberFormat="1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left" vertical="center" wrapText="1"/>
    </xf>
    <xf numFmtId="0" fontId="8" fillId="2" borderId="2" xfId="0" applyFont="1" applyFill="1" applyBorder="1" applyAlignment="1">
      <alignment horizontal="center" vertical="center"/>
    </xf>
    <xf numFmtId="4" fontId="8" fillId="2" borderId="2" xfId="0" applyNumberFormat="1" applyFont="1" applyFill="1" applyBorder="1" applyAlignment="1">
      <alignment horizontal="center" vertical="center"/>
    </xf>
    <xf numFmtId="165" fontId="8" fillId="2" borderId="2" xfId="2" applyNumberFormat="1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right" vertical="center" wrapText="1"/>
    </xf>
    <xf numFmtId="4" fontId="3" fillId="2" borderId="2" xfId="0" applyNumberFormat="1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left" vertical="center" wrapText="1"/>
    </xf>
    <xf numFmtId="4" fontId="8" fillId="2" borderId="2" xfId="0" applyNumberFormat="1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center" vertical="center" wrapText="1"/>
    </xf>
    <xf numFmtId="4" fontId="12" fillId="2" borderId="2" xfId="0" applyNumberFormat="1" applyFont="1" applyFill="1" applyBorder="1" applyAlignment="1">
      <alignment horizontal="center" vertical="center" wrapText="1"/>
    </xf>
    <xf numFmtId="4" fontId="12" fillId="2" borderId="2" xfId="1" applyNumberFormat="1" applyFont="1" applyFill="1" applyBorder="1" applyAlignment="1">
      <alignment horizontal="center" vertical="center" wrapText="1"/>
    </xf>
    <xf numFmtId="49" fontId="11" fillId="2" borderId="2" xfId="0" applyNumberFormat="1" applyFont="1" applyFill="1" applyBorder="1" applyAlignment="1">
      <alignment horizontal="left" vertical="center" wrapText="1"/>
    </xf>
    <xf numFmtId="0" fontId="13" fillId="2" borderId="2" xfId="0" applyFont="1" applyFill="1" applyBorder="1" applyAlignment="1">
      <alignment horizontal="left" vertical="center" wrapText="1"/>
    </xf>
    <xf numFmtId="0" fontId="14" fillId="2" borderId="2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left" vertical="center" wrapText="1"/>
    </xf>
    <xf numFmtId="4" fontId="8" fillId="2" borderId="0" xfId="1" applyNumberFormat="1" applyFont="1" applyFill="1" applyAlignment="1">
      <alignment horizontal="center" vertical="center"/>
    </xf>
    <xf numFmtId="0" fontId="8" fillId="2" borderId="2" xfId="0" applyFont="1" applyFill="1" applyBorder="1" applyAlignment="1">
      <alignment horizontal="center" vertical="center" wrapText="1"/>
    </xf>
    <xf numFmtId="0" fontId="0" fillId="3" borderId="0" xfId="0" applyFill="1"/>
    <xf numFmtId="4" fontId="3" fillId="2" borderId="2" xfId="0" applyNumberFormat="1" applyFont="1" applyFill="1" applyBorder="1" applyAlignment="1">
      <alignment horizontal="center" vertical="center" wrapText="1"/>
    </xf>
    <xf numFmtId="2" fontId="8" fillId="2" borderId="2" xfId="3" applyNumberFormat="1" applyFont="1" applyFill="1" applyBorder="1" applyAlignment="1">
      <alignment horizontal="center" vertical="center"/>
    </xf>
    <xf numFmtId="2" fontId="8" fillId="2" borderId="2" xfId="2" applyNumberFormat="1" applyFont="1" applyFill="1" applyBorder="1" applyAlignment="1">
      <alignment horizontal="center" vertical="center"/>
    </xf>
    <xf numFmtId="1" fontId="8" fillId="2" borderId="2" xfId="3" applyNumberFormat="1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vertical="center"/>
    </xf>
    <xf numFmtId="4" fontId="8" fillId="2" borderId="0" xfId="0" applyNumberFormat="1" applyFont="1" applyFill="1" applyAlignment="1">
      <alignment horizontal="center" vertical="center"/>
    </xf>
    <xf numFmtId="0" fontId="8" fillId="2" borderId="2" xfId="0" applyFont="1" applyFill="1" applyBorder="1" applyAlignment="1">
      <alignment horizontal="left"/>
    </xf>
    <xf numFmtId="0" fontId="10" fillId="2" borderId="2" xfId="0" applyFont="1" applyFill="1" applyBorder="1"/>
    <xf numFmtId="4" fontId="8" fillId="2" borderId="7" xfId="0" applyNumberFormat="1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right" vertical="center" wrapText="1"/>
    </xf>
    <xf numFmtId="0" fontId="8" fillId="2" borderId="0" xfId="0" applyFont="1" applyFill="1" applyBorder="1" applyAlignment="1">
      <alignment horizontal="right" vertical="center" wrapText="1"/>
    </xf>
    <xf numFmtId="0" fontId="8" fillId="2" borderId="0" xfId="0" applyFont="1" applyFill="1" applyBorder="1" applyAlignment="1">
      <alignment horizontal="center" vertical="center"/>
    </xf>
    <xf numFmtId="4" fontId="3" fillId="2" borderId="0" xfId="0" applyNumberFormat="1" applyFont="1" applyFill="1" applyBorder="1" applyAlignment="1">
      <alignment horizontal="center" vertical="center" wrapText="1"/>
    </xf>
    <xf numFmtId="4" fontId="8" fillId="2" borderId="0" xfId="1" applyNumberFormat="1" applyFont="1" applyFill="1" applyBorder="1" applyAlignment="1">
      <alignment horizontal="center" vertical="center" wrapText="1"/>
    </xf>
    <xf numFmtId="166" fontId="8" fillId="2" borderId="0" xfId="0" applyNumberFormat="1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left" vertical="center"/>
    </xf>
    <xf numFmtId="0" fontId="7" fillId="2" borderId="0" xfId="0" applyFont="1" applyFill="1" applyBorder="1" applyAlignment="1">
      <alignment horizontal="left" vertical="center"/>
    </xf>
    <xf numFmtId="0" fontId="7" fillId="2" borderId="0" xfId="0" applyFont="1" applyFill="1" applyBorder="1" applyAlignment="1">
      <alignment horizontal="center" vertical="center"/>
    </xf>
    <xf numFmtId="4" fontId="7" fillId="2" borderId="0" xfId="0" applyNumberFormat="1" applyFont="1" applyFill="1" applyBorder="1" applyAlignment="1">
      <alignment horizontal="center" vertical="center" wrapText="1"/>
    </xf>
    <xf numFmtId="4" fontId="7" fillId="2" borderId="0" xfId="1" applyNumberFormat="1" applyFont="1" applyFill="1" applyBorder="1" applyAlignment="1">
      <alignment horizontal="center" vertical="center" wrapText="1"/>
    </xf>
    <xf numFmtId="166" fontId="7" fillId="2" borderId="0" xfId="0" applyNumberFormat="1" applyFont="1" applyFill="1" applyBorder="1" applyAlignment="1">
      <alignment horizontal="right" vertical="center"/>
    </xf>
    <xf numFmtId="0" fontId="0" fillId="2" borderId="0" xfId="0" applyFill="1"/>
    <xf numFmtId="4" fontId="3" fillId="2" borderId="0" xfId="0" applyNumberFormat="1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9" fontId="8" fillId="2" borderId="2" xfId="2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left" vertical="center" wrapText="1"/>
    </xf>
    <xf numFmtId="0" fontId="5" fillId="2" borderId="0" xfId="0" applyFont="1" applyFill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13" xfId="3"/>
    <cellStyle name="Процентный" xfId="2" builtinId="5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4;&#1090;&#1095;&#1077;&#1090;%202020%20&#1087;&#1088;&#1077;&#1076;&#1074;&#1072;&#1088;&#1080;&#1090;&#1077;&#1083;&#1100;&#1085;&#1099;&#1081;-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т.отчет"/>
      <sheetName val="Диагностика"/>
      <sheetName val="Расчет ИФО"/>
      <sheetName val="Инвестпроекты"/>
      <sheetName val="Структура аналитич. записки"/>
    </sheetNames>
    <sheetDataSet>
      <sheetData sheetId="0"/>
      <sheetData sheetId="1">
        <row r="7">
          <cell r="E7" t="str">
            <v>к</v>
          </cell>
          <cell r="F7" t="str">
            <v>к</v>
          </cell>
          <cell r="I7">
            <v>107.6</v>
          </cell>
        </row>
        <row r="20">
          <cell r="E20" t="str">
            <v>к</v>
          </cell>
          <cell r="F20" t="str">
            <v>к</v>
          </cell>
          <cell r="I20" t="str">
            <v>к</v>
          </cell>
        </row>
        <row r="21">
          <cell r="E21">
            <v>55238.834300000002</v>
          </cell>
          <cell r="F21">
            <v>60708.285500000005</v>
          </cell>
          <cell r="I21">
            <v>5133.8</v>
          </cell>
        </row>
        <row r="94">
          <cell r="E94">
            <v>390.59059999999999</v>
          </cell>
          <cell r="F94" t="str">
            <v>к</v>
          </cell>
          <cell r="I94">
            <v>326</v>
          </cell>
        </row>
        <row r="98">
          <cell r="E98">
            <v>491.83949999999999</v>
          </cell>
          <cell r="F98" t="str">
            <v>к</v>
          </cell>
          <cell r="I98">
            <v>259.89999999999998</v>
          </cell>
        </row>
        <row r="102">
          <cell r="E102">
            <v>669.20529999999997</v>
          </cell>
          <cell r="F102" t="str">
            <v>к</v>
          </cell>
          <cell r="I102">
            <v>240.2</v>
          </cell>
        </row>
        <row r="106">
          <cell r="F106">
            <v>4439.5775000000003</v>
          </cell>
          <cell r="I106">
            <v>534.29999999999995</v>
          </cell>
        </row>
        <row r="110">
          <cell r="F110" t="str">
            <v>к</v>
          </cell>
          <cell r="I110">
            <v>851.4</v>
          </cell>
        </row>
        <row r="118">
          <cell r="F118" t="str">
            <v>к</v>
          </cell>
          <cell r="I118">
            <v>121.7</v>
          </cell>
        </row>
        <row r="122">
          <cell r="F122" t="str">
            <v>к</v>
          </cell>
        </row>
        <row r="126">
          <cell r="F126">
            <v>69589.690199999997</v>
          </cell>
          <cell r="I126">
            <v>12962.9</v>
          </cell>
          <cell r="J126">
            <v>7823.7524999999996</v>
          </cell>
          <cell r="K126">
            <v>54.033999999999999</v>
          </cell>
        </row>
      </sheetData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152"/>
  <sheetViews>
    <sheetView tabSelected="1" view="pageBreakPreview" topLeftCell="A127" zoomScale="66" zoomScaleNormal="75" zoomScaleSheetLayoutView="66" workbookViewId="0">
      <selection activeCell="C103" sqref="C103"/>
    </sheetView>
  </sheetViews>
  <sheetFormatPr defaultRowHeight="18.75" x14ac:dyDescent="0.2"/>
  <cols>
    <col min="1" max="1" width="71.7109375" style="49" customWidth="1"/>
    <col min="2" max="2" width="11.7109375" style="49" customWidth="1"/>
    <col min="3" max="3" width="15.42578125" style="50" customWidth="1"/>
    <col min="4" max="4" width="21.85546875" style="25" customWidth="1"/>
    <col min="5" max="5" width="14.7109375" style="51" customWidth="1"/>
  </cols>
  <sheetData>
    <row r="1" spans="1:5" x14ac:dyDescent="0.2">
      <c r="A1" s="1"/>
      <c r="B1" s="1"/>
      <c r="C1" s="2"/>
      <c r="D1" s="54"/>
      <c r="E1" s="54"/>
    </row>
    <row r="2" spans="1:5" ht="85.5" customHeight="1" x14ac:dyDescent="0.2">
      <c r="A2" s="55" t="s">
        <v>116</v>
      </c>
      <c r="B2" s="55"/>
      <c r="C2" s="55"/>
      <c r="D2" s="55"/>
      <c r="E2" s="55"/>
    </row>
    <row r="3" spans="1:5" ht="18" x14ac:dyDescent="0.2">
      <c r="A3" s="56"/>
      <c r="B3" s="56"/>
      <c r="C3" s="56"/>
      <c r="D3" s="56"/>
      <c r="E3" s="56"/>
    </row>
    <row r="4" spans="1:5" ht="93.75" x14ac:dyDescent="0.2">
      <c r="A4" s="3" t="s">
        <v>0</v>
      </c>
      <c r="B4" s="4" t="s">
        <v>1</v>
      </c>
      <c r="C4" s="5" t="s">
        <v>2</v>
      </c>
      <c r="D4" s="6" t="s">
        <v>3</v>
      </c>
      <c r="E4" s="7" t="s">
        <v>4</v>
      </c>
    </row>
    <row r="5" spans="1:5" x14ac:dyDescent="0.2">
      <c r="A5" s="57" t="s">
        <v>5</v>
      </c>
      <c r="B5" s="58"/>
      <c r="C5" s="58"/>
      <c r="D5" s="58"/>
      <c r="E5" s="59"/>
    </row>
    <row r="6" spans="1:5" ht="39" x14ac:dyDescent="0.2">
      <c r="A6" s="8" t="s">
        <v>6</v>
      </c>
      <c r="B6" s="9" t="s">
        <v>7</v>
      </c>
      <c r="C6" s="10">
        <f>[1]Диагностика!F126</f>
        <v>69589.690199999997</v>
      </c>
      <c r="D6" s="10">
        <v>69425.64</v>
      </c>
      <c r="E6" s="11">
        <f>C6/D6</f>
        <v>1.0023629627325006</v>
      </c>
    </row>
    <row r="7" spans="1:5" x14ac:dyDescent="0.2">
      <c r="A7" s="12" t="s">
        <v>8</v>
      </c>
      <c r="B7" s="9"/>
      <c r="C7" s="13"/>
      <c r="D7" s="13"/>
      <c r="E7" s="11"/>
    </row>
    <row r="8" spans="1:5" ht="41.25" customHeight="1" x14ac:dyDescent="0.2">
      <c r="A8" s="14" t="s">
        <v>9</v>
      </c>
      <c r="B8" s="9" t="s">
        <v>7</v>
      </c>
      <c r="C8" s="15" t="str">
        <f>[1]Диагностика!F7</f>
        <v>к</v>
      </c>
      <c r="D8" s="10" t="s">
        <v>10</v>
      </c>
      <c r="E8" s="11" t="s">
        <v>11</v>
      </c>
    </row>
    <row r="9" spans="1:5" ht="42.75" customHeight="1" x14ac:dyDescent="0.2">
      <c r="A9" s="14" t="s">
        <v>12</v>
      </c>
      <c r="B9" s="9" t="s">
        <v>7</v>
      </c>
      <c r="C9" s="15" t="str">
        <f>[1]Диагностика!F7</f>
        <v>к</v>
      </c>
      <c r="D9" s="10" t="s">
        <v>10</v>
      </c>
      <c r="E9" s="11" t="s">
        <v>11</v>
      </c>
    </row>
    <row r="10" spans="1:5" ht="20.25" customHeight="1" x14ac:dyDescent="0.2">
      <c r="A10" s="14" t="s">
        <v>13</v>
      </c>
      <c r="B10" s="9" t="s">
        <v>7</v>
      </c>
      <c r="C10" s="15" t="str">
        <f>[1]Диагностика!F7</f>
        <v>к</v>
      </c>
      <c r="D10" s="10" t="s">
        <v>10</v>
      </c>
      <c r="E10" s="11" t="s">
        <v>11</v>
      </c>
    </row>
    <row r="11" spans="1:5" x14ac:dyDescent="0.2">
      <c r="A11" s="14" t="s">
        <v>14</v>
      </c>
      <c r="B11" s="9" t="s">
        <v>7</v>
      </c>
      <c r="C11" s="15" t="str">
        <f>[1]Диагностика!F7</f>
        <v>к</v>
      </c>
      <c r="D11" s="10" t="s">
        <v>10</v>
      </c>
      <c r="E11" s="11" t="s">
        <v>11</v>
      </c>
    </row>
    <row r="12" spans="1:5" x14ac:dyDescent="0.2">
      <c r="A12" s="16" t="s">
        <v>15</v>
      </c>
      <c r="B12" s="9" t="s">
        <v>7</v>
      </c>
      <c r="C12" s="15" t="str">
        <f>[1]Диагностика!F20</f>
        <v>к</v>
      </c>
      <c r="D12" s="10" t="s">
        <v>10</v>
      </c>
      <c r="E12" s="11" t="s">
        <v>11</v>
      </c>
    </row>
    <row r="13" spans="1:5" x14ac:dyDescent="0.2">
      <c r="A13" s="16" t="s">
        <v>16</v>
      </c>
      <c r="B13" s="9" t="s">
        <v>7</v>
      </c>
      <c r="C13" s="10">
        <f>[1]Диагностика!F21</f>
        <v>60708.285500000005</v>
      </c>
      <c r="D13" s="10">
        <v>60501.53</v>
      </c>
      <c r="E13" s="11">
        <f t="shared" ref="E13:E23" si="0">C13/D13</f>
        <v>1.0034173598585028</v>
      </c>
    </row>
    <row r="14" spans="1:5" ht="37.5" customHeight="1" x14ac:dyDescent="0.2">
      <c r="A14" s="14" t="s">
        <v>17</v>
      </c>
      <c r="B14" s="9" t="s">
        <v>7</v>
      </c>
      <c r="C14" s="15" t="str">
        <f>[1]Диагностика!F94</f>
        <v>к</v>
      </c>
      <c r="D14" s="10" t="s">
        <v>10</v>
      </c>
      <c r="E14" s="11" t="s">
        <v>11</v>
      </c>
    </row>
    <row r="15" spans="1:5" ht="41.25" customHeight="1" x14ac:dyDescent="0.2">
      <c r="A15" s="14" t="s">
        <v>18</v>
      </c>
      <c r="B15" s="9" t="s">
        <v>7</v>
      </c>
      <c r="C15" s="10" t="str">
        <f>[1]Диагностика!F98</f>
        <v>к</v>
      </c>
      <c r="D15" s="10" t="s">
        <v>10</v>
      </c>
      <c r="E15" s="11" t="s">
        <v>11</v>
      </c>
    </row>
    <row r="16" spans="1:5" x14ac:dyDescent="0.2">
      <c r="A16" s="16" t="s">
        <v>19</v>
      </c>
      <c r="B16" s="9" t="s">
        <v>7</v>
      </c>
      <c r="C16" s="15" t="str">
        <f>[1]Диагностика!F102</f>
        <v>к</v>
      </c>
      <c r="D16" s="10" t="s">
        <v>10</v>
      </c>
      <c r="E16" s="11" t="s">
        <v>11</v>
      </c>
    </row>
    <row r="17" spans="1:5" ht="37.5" x14ac:dyDescent="0.2">
      <c r="A17" s="14" t="s">
        <v>20</v>
      </c>
      <c r="B17" s="9" t="s">
        <v>7</v>
      </c>
      <c r="C17" s="15">
        <f>[1]Диагностика!F106</f>
        <v>4439.5775000000003</v>
      </c>
      <c r="D17" s="10">
        <v>4410.3900000000003</v>
      </c>
      <c r="E17" s="11">
        <f t="shared" si="0"/>
        <v>1.0066178954695617</v>
      </c>
    </row>
    <row r="18" spans="1:5" x14ac:dyDescent="0.2">
      <c r="A18" s="14" t="s">
        <v>21</v>
      </c>
      <c r="B18" s="9" t="s">
        <v>7</v>
      </c>
      <c r="C18" s="15" t="str">
        <f>[1]Диагностика!F110</f>
        <v>к</v>
      </c>
      <c r="D18" s="10" t="s">
        <v>10</v>
      </c>
      <c r="E18" s="11" t="s">
        <v>11</v>
      </c>
    </row>
    <row r="19" spans="1:5" x14ac:dyDescent="0.2">
      <c r="A19" s="14" t="s">
        <v>22</v>
      </c>
      <c r="B19" s="9" t="s">
        <v>7</v>
      </c>
      <c r="C19" s="15" t="str">
        <f>[1]Диагностика!F118</f>
        <v>к</v>
      </c>
      <c r="D19" s="10" t="s">
        <v>10</v>
      </c>
      <c r="E19" s="11" t="s">
        <v>11</v>
      </c>
    </row>
    <row r="20" spans="1:5" x14ac:dyDescent="0.2">
      <c r="A20" s="16" t="s">
        <v>23</v>
      </c>
      <c r="B20" s="9" t="s">
        <v>7</v>
      </c>
      <c r="C20" s="15" t="str">
        <f>[1]Диагностика!F122</f>
        <v>к</v>
      </c>
      <c r="D20" s="10" t="s">
        <v>10</v>
      </c>
      <c r="E20" s="11" t="s">
        <v>11</v>
      </c>
    </row>
    <row r="21" spans="1:5" ht="39" x14ac:dyDescent="0.2">
      <c r="A21" s="8" t="s">
        <v>24</v>
      </c>
      <c r="B21" s="9" t="s">
        <v>25</v>
      </c>
      <c r="C21" s="15">
        <f>C6/68416*1000</f>
        <v>1017.1552005378859</v>
      </c>
      <c r="D21" s="15">
        <v>1020.52</v>
      </c>
      <c r="E21" s="11">
        <f t="shared" si="0"/>
        <v>0.996702857893903</v>
      </c>
    </row>
    <row r="22" spans="1:5" ht="19.5" x14ac:dyDescent="0.2">
      <c r="A22" s="8" t="s">
        <v>26</v>
      </c>
      <c r="B22" s="9" t="s">
        <v>7</v>
      </c>
      <c r="C22" s="15">
        <v>161.94399999999999</v>
      </c>
      <c r="D22" s="15">
        <v>80.63</v>
      </c>
      <c r="E22" s="11">
        <f t="shared" si="0"/>
        <v>2.0084831948406299</v>
      </c>
    </row>
    <row r="23" spans="1:5" ht="19.5" x14ac:dyDescent="0.2">
      <c r="A23" s="8" t="s">
        <v>27</v>
      </c>
      <c r="B23" s="9" t="s">
        <v>7</v>
      </c>
      <c r="C23" s="15">
        <v>82.206999999999994</v>
      </c>
      <c r="D23" s="15">
        <v>266.58</v>
      </c>
      <c r="E23" s="11">
        <f t="shared" si="0"/>
        <v>0.3083764723535149</v>
      </c>
    </row>
    <row r="24" spans="1:5" ht="19.5" x14ac:dyDescent="0.2">
      <c r="A24" s="8" t="s">
        <v>28</v>
      </c>
      <c r="B24" s="9" t="s">
        <v>29</v>
      </c>
      <c r="C24" s="15" t="s">
        <v>30</v>
      </c>
      <c r="D24" s="15" t="s">
        <v>30</v>
      </c>
      <c r="E24" s="11" t="s">
        <v>11</v>
      </c>
    </row>
    <row r="25" spans="1:5" ht="19.5" x14ac:dyDescent="0.2">
      <c r="A25" s="8" t="s">
        <v>31</v>
      </c>
      <c r="B25" s="9" t="s">
        <v>29</v>
      </c>
      <c r="C25" s="15" t="s">
        <v>30</v>
      </c>
      <c r="D25" s="15" t="s">
        <v>30</v>
      </c>
      <c r="E25" s="11" t="s">
        <v>11</v>
      </c>
    </row>
    <row r="26" spans="1:5" ht="58.5" x14ac:dyDescent="0.2">
      <c r="A26" s="8" t="s">
        <v>32</v>
      </c>
      <c r="B26" s="9" t="s">
        <v>7</v>
      </c>
      <c r="C26" s="10">
        <v>703.6</v>
      </c>
      <c r="D26" s="10">
        <v>646.08000000000004</v>
      </c>
      <c r="E26" s="11">
        <f>C26/D26</f>
        <v>1.0890292223873204</v>
      </c>
    </row>
    <row r="27" spans="1:5" ht="58.5" x14ac:dyDescent="0.2">
      <c r="A27" s="8" t="s">
        <v>33</v>
      </c>
      <c r="B27" s="9" t="s">
        <v>7</v>
      </c>
      <c r="C27" s="10">
        <v>700.35</v>
      </c>
      <c r="D27" s="10">
        <v>643.24</v>
      </c>
      <c r="E27" s="11">
        <f>C27/D27</f>
        <v>1.0887849014364779</v>
      </c>
    </row>
    <row r="28" spans="1:5" ht="58.5" x14ac:dyDescent="0.2">
      <c r="A28" s="8" t="s">
        <v>34</v>
      </c>
      <c r="B28" s="9" t="s">
        <v>25</v>
      </c>
      <c r="C28" s="10">
        <v>10.24</v>
      </c>
      <c r="D28" s="10">
        <v>9.4600000000000009</v>
      </c>
      <c r="E28" s="11">
        <f>C28/D28</f>
        <v>1.0824524312896404</v>
      </c>
    </row>
    <row r="29" spans="1:5" x14ac:dyDescent="0.2">
      <c r="A29" s="53" t="s">
        <v>35</v>
      </c>
      <c r="B29" s="53"/>
      <c r="C29" s="53"/>
      <c r="D29" s="53"/>
      <c r="E29" s="53"/>
    </row>
    <row r="30" spans="1:5" x14ac:dyDescent="0.2">
      <c r="A30" s="17" t="s">
        <v>36</v>
      </c>
      <c r="B30" s="18"/>
      <c r="C30" s="19"/>
      <c r="D30" s="20"/>
      <c r="E30" s="18"/>
    </row>
    <row r="31" spans="1:5" ht="37.5" x14ac:dyDescent="0.2">
      <c r="A31" s="21" t="s">
        <v>37</v>
      </c>
      <c r="B31" s="9" t="s">
        <v>7</v>
      </c>
      <c r="C31" s="10" t="s">
        <v>10</v>
      </c>
      <c r="D31" s="10" t="s">
        <v>10</v>
      </c>
      <c r="E31" s="11" t="s">
        <v>11</v>
      </c>
    </row>
    <row r="32" spans="1:5" x14ac:dyDescent="0.2">
      <c r="A32" s="21" t="s">
        <v>38</v>
      </c>
      <c r="B32" s="9" t="s">
        <v>29</v>
      </c>
      <c r="C32" s="10" t="s">
        <v>30</v>
      </c>
      <c r="D32" s="10" t="s">
        <v>30</v>
      </c>
      <c r="E32" s="11" t="s">
        <v>11</v>
      </c>
    </row>
    <row r="33" spans="1:5" x14ac:dyDescent="0.2">
      <c r="A33" s="22" t="s">
        <v>39</v>
      </c>
      <c r="B33" s="9"/>
      <c r="C33" s="10"/>
      <c r="D33" s="10"/>
      <c r="E33" s="11"/>
    </row>
    <row r="34" spans="1:5" ht="37.5" x14ac:dyDescent="0.2">
      <c r="A34" s="21" t="s">
        <v>40</v>
      </c>
      <c r="B34" s="9" t="s">
        <v>7</v>
      </c>
      <c r="C34" s="10" t="str">
        <f>[1]Диагностика!E20</f>
        <v>к</v>
      </c>
      <c r="D34" s="10" t="s">
        <v>10</v>
      </c>
      <c r="E34" s="11" t="s">
        <v>11</v>
      </c>
    </row>
    <row r="35" spans="1:5" x14ac:dyDescent="0.2">
      <c r="A35" s="21" t="s">
        <v>41</v>
      </c>
      <c r="B35" s="9" t="s">
        <v>29</v>
      </c>
      <c r="C35" s="10" t="s">
        <v>30</v>
      </c>
      <c r="D35" s="10" t="s">
        <v>30</v>
      </c>
      <c r="E35" s="11" t="s">
        <v>11</v>
      </c>
    </row>
    <row r="36" spans="1:5" x14ac:dyDescent="0.2">
      <c r="A36" s="22" t="s">
        <v>42</v>
      </c>
      <c r="B36" s="9"/>
      <c r="C36" s="10"/>
      <c r="D36" s="10"/>
      <c r="E36" s="11"/>
    </row>
    <row r="37" spans="1:5" ht="37.5" x14ac:dyDescent="0.2">
      <c r="A37" s="21" t="s">
        <v>40</v>
      </c>
      <c r="B37" s="9" t="s">
        <v>7</v>
      </c>
      <c r="C37" s="10">
        <f>[1]Диагностика!E21</f>
        <v>55238.834300000002</v>
      </c>
      <c r="D37" s="10">
        <v>54049.919999999998</v>
      </c>
      <c r="E37" s="11">
        <f>C37/D37</f>
        <v>1.0219965968497271</v>
      </c>
    </row>
    <row r="38" spans="1:5" x14ac:dyDescent="0.2">
      <c r="A38" s="21" t="s">
        <v>41</v>
      </c>
      <c r="B38" s="9" t="s">
        <v>29</v>
      </c>
      <c r="C38" s="52" t="s">
        <v>30</v>
      </c>
      <c r="D38" s="10" t="s">
        <v>30</v>
      </c>
      <c r="E38" s="11"/>
    </row>
    <row r="39" spans="1:5" ht="37.5" x14ac:dyDescent="0.2">
      <c r="A39" s="22" t="s">
        <v>43</v>
      </c>
      <c r="B39" s="9"/>
      <c r="C39" s="13"/>
      <c r="D39" s="13"/>
      <c r="E39" s="11"/>
    </row>
    <row r="40" spans="1:5" ht="37.5" x14ac:dyDescent="0.2">
      <c r="A40" s="21" t="s">
        <v>44</v>
      </c>
      <c r="B40" s="9" t="s">
        <v>7</v>
      </c>
      <c r="C40" s="10">
        <f>[1]Диагностика!E94</f>
        <v>390.59059999999999</v>
      </c>
      <c r="D40" s="10">
        <v>391.11</v>
      </c>
      <c r="E40" s="11">
        <f>C40/D40</f>
        <v>0.99867198486359332</v>
      </c>
    </row>
    <row r="41" spans="1:5" x14ac:dyDescent="0.2">
      <c r="A41" s="21" t="s">
        <v>41</v>
      </c>
      <c r="B41" s="9" t="s">
        <v>29</v>
      </c>
      <c r="C41" s="10" t="s">
        <v>30</v>
      </c>
      <c r="D41" s="10" t="s">
        <v>30</v>
      </c>
      <c r="E41" s="11"/>
    </row>
    <row r="42" spans="1:5" ht="56.25" x14ac:dyDescent="0.2">
      <c r="A42" s="22" t="s">
        <v>45</v>
      </c>
      <c r="B42" s="9"/>
      <c r="C42" s="10"/>
      <c r="D42" s="13"/>
      <c r="E42" s="11"/>
    </row>
    <row r="43" spans="1:5" ht="37.5" x14ac:dyDescent="0.2">
      <c r="A43" s="21" t="s">
        <v>44</v>
      </c>
      <c r="B43" s="9" t="s">
        <v>7</v>
      </c>
      <c r="C43" s="10">
        <f>[1]Диагностика!E98</f>
        <v>491.83949999999999</v>
      </c>
      <c r="D43" s="10">
        <v>511.99</v>
      </c>
      <c r="E43" s="11">
        <f>C43/D43</f>
        <v>0.96064278599191388</v>
      </c>
    </row>
    <row r="44" spans="1:5" ht="37.5" x14ac:dyDescent="0.2">
      <c r="A44" s="22" t="s">
        <v>46</v>
      </c>
      <c r="B44" s="23"/>
      <c r="C44" s="10"/>
      <c r="D44" s="13"/>
      <c r="E44" s="11"/>
    </row>
    <row r="45" spans="1:5" x14ac:dyDescent="0.2">
      <c r="A45" s="24" t="s">
        <v>47</v>
      </c>
      <c r="B45" s="9" t="s">
        <v>7</v>
      </c>
      <c r="C45" s="10" t="str">
        <f>[1]Диагностика!E7</f>
        <v>к</v>
      </c>
      <c r="D45" s="10" t="s">
        <v>10</v>
      </c>
      <c r="E45" s="11" t="s">
        <v>11</v>
      </c>
    </row>
    <row r="46" spans="1:5" x14ac:dyDescent="0.2">
      <c r="A46" s="24" t="s">
        <v>48</v>
      </c>
      <c r="B46" s="9" t="s">
        <v>29</v>
      </c>
      <c r="C46" s="10" t="s">
        <v>30</v>
      </c>
      <c r="D46" s="10" t="s">
        <v>30</v>
      </c>
      <c r="E46" s="11" t="s">
        <v>11</v>
      </c>
    </row>
    <row r="47" spans="1:5" x14ac:dyDescent="0.2">
      <c r="A47" s="22" t="s">
        <v>49</v>
      </c>
      <c r="B47" s="23"/>
      <c r="C47" s="13"/>
      <c r="D47" s="13"/>
      <c r="E47" s="11"/>
    </row>
    <row r="48" spans="1:5" x14ac:dyDescent="0.2">
      <c r="A48" s="24" t="s">
        <v>50</v>
      </c>
      <c r="B48" s="9" t="s">
        <v>7</v>
      </c>
      <c r="C48" s="10">
        <f>[1]Диагностика!E102</f>
        <v>669.20529999999997</v>
      </c>
      <c r="D48" s="10">
        <v>1004.96</v>
      </c>
      <c r="E48" s="11">
        <f>C48/D48</f>
        <v>0.66590242397707367</v>
      </c>
    </row>
    <row r="49" spans="1:5" x14ac:dyDescent="0.2">
      <c r="A49" s="24" t="s">
        <v>51</v>
      </c>
      <c r="B49" s="9" t="s">
        <v>52</v>
      </c>
      <c r="C49" s="25">
        <v>58401</v>
      </c>
      <c r="D49" s="10">
        <v>45240</v>
      </c>
      <c r="E49" s="11">
        <f>C49/D49</f>
        <v>1.2909151193633952</v>
      </c>
    </row>
    <row r="50" spans="1:5" x14ac:dyDescent="0.2">
      <c r="A50" s="24" t="s">
        <v>53</v>
      </c>
      <c r="B50" s="9" t="s">
        <v>52</v>
      </c>
      <c r="C50" s="10">
        <f>C49/68416</f>
        <v>0.85361611318989705</v>
      </c>
      <c r="D50" s="10">
        <v>0.67</v>
      </c>
      <c r="E50" s="11">
        <f>C50/D50</f>
        <v>1.2740539002834284</v>
      </c>
    </row>
    <row r="51" spans="1:5" x14ac:dyDescent="0.2">
      <c r="A51" s="22" t="s">
        <v>54</v>
      </c>
      <c r="B51" s="23"/>
      <c r="C51" s="13"/>
      <c r="D51" s="13"/>
      <c r="E51" s="11"/>
    </row>
    <row r="52" spans="1:5" x14ac:dyDescent="0.2">
      <c r="A52" s="24" t="s">
        <v>55</v>
      </c>
      <c r="B52" s="9" t="s">
        <v>56</v>
      </c>
      <c r="C52" s="15" t="s">
        <v>30</v>
      </c>
      <c r="D52" s="15" t="s">
        <v>30</v>
      </c>
      <c r="E52" s="11" t="s">
        <v>11</v>
      </c>
    </row>
    <row r="53" spans="1:5" x14ac:dyDescent="0.2">
      <c r="A53" s="24" t="s">
        <v>57</v>
      </c>
      <c r="B53" s="9" t="s">
        <v>58</v>
      </c>
      <c r="C53" s="15" t="s">
        <v>30</v>
      </c>
      <c r="D53" s="15" t="s">
        <v>30</v>
      </c>
      <c r="E53" s="11" t="s">
        <v>11</v>
      </c>
    </row>
    <row r="54" spans="1:5" ht="37.5" x14ac:dyDescent="0.2">
      <c r="A54" s="22" t="s">
        <v>59</v>
      </c>
      <c r="B54" s="23"/>
      <c r="C54" s="13"/>
      <c r="D54" s="10"/>
      <c r="E54" s="11"/>
    </row>
    <row r="55" spans="1:5" x14ac:dyDescent="0.2">
      <c r="A55" s="24" t="s">
        <v>60</v>
      </c>
      <c r="B55" s="9" t="s">
        <v>7</v>
      </c>
      <c r="C55" s="10">
        <v>7448.951</v>
      </c>
      <c r="D55" s="10">
        <v>7547.89</v>
      </c>
      <c r="E55" s="11">
        <f>C55/D55</f>
        <v>0.98689183334680286</v>
      </c>
    </row>
    <row r="56" spans="1:5" x14ac:dyDescent="0.2">
      <c r="A56" s="24" t="s">
        <v>61</v>
      </c>
      <c r="B56" s="9" t="s">
        <v>29</v>
      </c>
      <c r="C56" s="10" t="s">
        <v>30</v>
      </c>
      <c r="D56" s="10" t="s">
        <v>30</v>
      </c>
      <c r="E56" s="11" t="s">
        <v>11</v>
      </c>
    </row>
    <row r="57" spans="1:5" x14ac:dyDescent="0.2">
      <c r="A57" s="22" t="s">
        <v>62</v>
      </c>
      <c r="B57" s="23"/>
      <c r="C57" s="13"/>
      <c r="D57" s="10"/>
      <c r="E57" s="11"/>
    </row>
    <row r="58" spans="1:5" x14ac:dyDescent="0.2">
      <c r="A58" s="24" t="s">
        <v>63</v>
      </c>
      <c r="B58" s="9" t="s">
        <v>64</v>
      </c>
      <c r="C58" s="10">
        <v>2091</v>
      </c>
      <c r="D58" s="10">
        <v>2910</v>
      </c>
      <c r="E58" s="11">
        <v>1.05</v>
      </c>
    </row>
    <row r="59" spans="1:5" ht="37.5" x14ac:dyDescent="0.2">
      <c r="A59" s="24" t="s">
        <v>65</v>
      </c>
      <c r="B59" s="9" t="s">
        <v>29</v>
      </c>
      <c r="C59" s="10">
        <v>2.88</v>
      </c>
      <c r="D59" s="10">
        <v>3.01</v>
      </c>
      <c r="E59" s="11">
        <v>0.99</v>
      </c>
    </row>
    <row r="60" spans="1:5" ht="19.5" x14ac:dyDescent="0.2">
      <c r="A60" s="8" t="s">
        <v>66</v>
      </c>
      <c r="B60" s="9" t="s">
        <v>25</v>
      </c>
      <c r="C60" s="10">
        <v>3337489</v>
      </c>
      <c r="D60" s="10">
        <v>2662571</v>
      </c>
      <c r="E60" s="11">
        <f>C60/D60</f>
        <v>1.2534835690766557</v>
      </c>
    </row>
    <row r="61" spans="1:5" x14ac:dyDescent="0.2">
      <c r="A61" s="26" t="s">
        <v>67</v>
      </c>
      <c r="B61" s="9" t="s">
        <v>25</v>
      </c>
      <c r="C61" s="10">
        <v>1072286</v>
      </c>
      <c r="D61" s="10">
        <v>994506</v>
      </c>
      <c r="E61" s="11">
        <f>C61/D61</f>
        <v>1.0782096840039175</v>
      </c>
    </row>
    <row r="62" spans="1:5" s="27" customFormat="1" x14ac:dyDescent="0.2">
      <c r="A62" s="53" t="s">
        <v>68</v>
      </c>
      <c r="B62" s="53"/>
      <c r="C62" s="53"/>
      <c r="D62" s="53"/>
      <c r="E62" s="53"/>
    </row>
    <row r="63" spans="1:5" s="27" customFormat="1" ht="78" x14ac:dyDescent="0.2">
      <c r="A63" s="8" t="s">
        <v>69</v>
      </c>
      <c r="B63" s="9" t="s">
        <v>70</v>
      </c>
      <c r="C63" s="15">
        <f>-144/68416*1000</f>
        <v>-2.104770813844715</v>
      </c>
      <c r="D63" s="15">
        <v>0.2</v>
      </c>
      <c r="E63" s="11" t="s">
        <v>11</v>
      </c>
    </row>
    <row r="64" spans="1:5" s="27" customFormat="1" ht="19.5" x14ac:dyDescent="0.2">
      <c r="A64" s="8" t="s">
        <v>71</v>
      </c>
      <c r="B64" s="23"/>
      <c r="C64" s="28"/>
      <c r="D64" s="15"/>
      <c r="E64" s="11"/>
    </row>
    <row r="65" spans="1:5" s="27" customFormat="1" x14ac:dyDescent="0.2">
      <c r="A65" s="14" t="s">
        <v>72</v>
      </c>
      <c r="B65" s="9" t="s">
        <v>73</v>
      </c>
      <c r="C65" s="29">
        <v>31.693000000000001</v>
      </c>
      <c r="D65" s="29">
        <v>31.503</v>
      </c>
      <c r="E65" s="11">
        <f t="shared" ref="E65:E86" si="1">C65/D65</f>
        <v>1.0060311716344477</v>
      </c>
    </row>
    <row r="66" spans="1:5" s="27" customFormat="1" x14ac:dyDescent="0.2">
      <c r="A66" s="26" t="s">
        <v>74</v>
      </c>
      <c r="B66" s="9" t="s">
        <v>29</v>
      </c>
      <c r="C66" s="30">
        <f>C65/68.416*100</f>
        <v>46.32395930776427</v>
      </c>
      <c r="D66" s="30">
        <f>D65/68.03*100</f>
        <v>46.307511392032922</v>
      </c>
      <c r="E66" s="11" t="s">
        <v>11</v>
      </c>
    </row>
    <row r="67" spans="1:5" s="27" customFormat="1" x14ac:dyDescent="0.2">
      <c r="A67" s="14" t="s">
        <v>75</v>
      </c>
      <c r="B67" s="9" t="s">
        <v>73</v>
      </c>
      <c r="C67" s="29">
        <v>36.722999999999999</v>
      </c>
      <c r="D67" s="29">
        <v>36.527000000000001</v>
      </c>
      <c r="E67" s="11">
        <f t="shared" si="1"/>
        <v>1.0053658937224519</v>
      </c>
    </row>
    <row r="68" spans="1:5" s="27" customFormat="1" ht="37.5" x14ac:dyDescent="0.2">
      <c r="A68" s="14" t="s">
        <v>76</v>
      </c>
      <c r="B68" s="9" t="s">
        <v>29</v>
      </c>
      <c r="C68" s="30">
        <f>C67/68.416*100</f>
        <v>53.676040692235738</v>
      </c>
      <c r="D68" s="30">
        <f>D67/68.03*100</f>
        <v>53.692488607967071</v>
      </c>
      <c r="E68" s="11" t="s">
        <v>11</v>
      </c>
    </row>
    <row r="69" spans="1:5" s="27" customFormat="1" ht="19.5" x14ac:dyDescent="0.2">
      <c r="A69" s="8" t="s">
        <v>77</v>
      </c>
      <c r="B69" s="9"/>
      <c r="C69" s="28"/>
      <c r="D69" s="15"/>
      <c r="E69" s="11"/>
    </row>
    <row r="70" spans="1:5" s="27" customFormat="1" x14ac:dyDescent="0.2">
      <c r="A70" s="14" t="s">
        <v>78</v>
      </c>
      <c r="B70" s="9" t="s">
        <v>73</v>
      </c>
      <c r="C70" s="29">
        <v>15.346</v>
      </c>
      <c r="D70" s="29">
        <v>15.093</v>
      </c>
      <c r="E70" s="11">
        <f t="shared" si="1"/>
        <v>1.0167627376929702</v>
      </c>
    </row>
    <row r="71" spans="1:5" s="27" customFormat="1" x14ac:dyDescent="0.2">
      <c r="A71" s="26" t="s">
        <v>74</v>
      </c>
      <c r="B71" s="9" t="s">
        <v>29</v>
      </c>
      <c r="C71" s="30">
        <f>C70/68.416*100</f>
        <v>22.430425631431245</v>
      </c>
      <c r="D71" s="30">
        <f>D70/68.03*100</f>
        <v>22.185800382184333</v>
      </c>
      <c r="E71" s="11" t="s">
        <v>11</v>
      </c>
    </row>
    <row r="72" spans="1:5" s="27" customFormat="1" x14ac:dyDescent="0.2">
      <c r="A72" s="14" t="s">
        <v>79</v>
      </c>
      <c r="B72" s="9" t="s">
        <v>73</v>
      </c>
      <c r="C72" s="29">
        <v>37.216999999999999</v>
      </c>
      <c r="D72" s="29">
        <v>37.328000000000003</v>
      </c>
      <c r="E72" s="11">
        <f t="shared" si="1"/>
        <v>0.99702636090870111</v>
      </c>
    </row>
    <row r="73" spans="1:5" s="27" customFormat="1" x14ac:dyDescent="0.2">
      <c r="A73" s="26" t="s">
        <v>74</v>
      </c>
      <c r="B73" s="9" t="s">
        <v>29</v>
      </c>
      <c r="C73" s="30">
        <f>C72/68.416*100</f>
        <v>54.398094013096355</v>
      </c>
      <c r="D73" s="30">
        <f>D72/68.03*100</f>
        <v>54.869910333676316</v>
      </c>
      <c r="E73" s="11" t="s">
        <v>11</v>
      </c>
    </row>
    <row r="74" spans="1:5" s="27" customFormat="1" x14ac:dyDescent="0.2">
      <c r="A74" s="14" t="s">
        <v>80</v>
      </c>
      <c r="B74" s="9" t="s">
        <v>73</v>
      </c>
      <c r="C74" s="29">
        <v>15.853</v>
      </c>
      <c r="D74" s="29">
        <v>15.609</v>
      </c>
      <c r="E74" s="11">
        <f t="shared" si="1"/>
        <v>1.0156320071753475</v>
      </c>
    </row>
    <row r="75" spans="1:5" s="27" customFormat="1" x14ac:dyDescent="0.2">
      <c r="A75" s="26" t="s">
        <v>74</v>
      </c>
      <c r="B75" s="9" t="s">
        <v>29</v>
      </c>
      <c r="C75" s="30">
        <f>C74/68.416*100</f>
        <v>23.171480355472404</v>
      </c>
      <c r="D75" s="30">
        <f>D74/68.03*100</f>
        <v>22.944289284139348</v>
      </c>
      <c r="E75" s="11" t="s">
        <v>11</v>
      </c>
    </row>
    <row r="76" spans="1:5" s="27" customFormat="1" ht="39" customHeight="1" x14ac:dyDescent="0.2">
      <c r="A76" s="8" t="s">
        <v>81</v>
      </c>
      <c r="B76" s="9" t="s">
        <v>70</v>
      </c>
      <c r="C76" s="31">
        <v>20</v>
      </c>
      <c r="D76" s="31">
        <v>372</v>
      </c>
      <c r="E76" s="11">
        <f t="shared" si="1"/>
        <v>5.3763440860215055E-2</v>
      </c>
    </row>
    <row r="77" spans="1:5" s="27" customFormat="1" ht="39" x14ac:dyDescent="0.2">
      <c r="A77" s="8" t="s">
        <v>82</v>
      </c>
      <c r="B77" s="9" t="s">
        <v>29</v>
      </c>
      <c r="C77" s="30">
        <f>48423/68416*100</f>
        <v>70.777303554724043</v>
      </c>
      <c r="D77" s="30">
        <f>53999/68030*100</f>
        <v>79.375275613699841</v>
      </c>
      <c r="E77" s="11" t="s">
        <v>11</v>
      </c>
    </row>
    <row r="78" spans="1:5" s="27" customFormat="1" ht="39" x14ac:dyDescent="0.2">
      <c r="A78" s="8" t="s">
        <v>83</v>
      </c>
      <c r="B78" s="9" t="s">
        <v>29</v>
      </c>
      <c r="C78" s="30">
        <f>19993/68416*100</f>
        <v>29.222696445275957</v>
      </c>
      <c r="D78" s="30">
        <f>14031/68030*100</f>
        <v>20.624724386300162</v>
      </c>
      <c r="E78" s="11" t="s">
        <v>11</v>
      </c>
    </row>
    <row r="79" spans="1:5" s="27" customFormat="1" x14ac:dyDescent="0.2">
      <c r="A79" s="53" t="s">
        <v>84</v>
      </c>
      <c r="B79" s="53"/>
      <c r="C79" s="53"/>
      <c r="D79" s="53"/>
      <c r="E79" s="53"/>
    </row>
    <row r="80" spans="1:5" s="27" customFormat="1" ht="19.5" x14ac:dyDescent="0.2">
      <c r="A80" s="32" t="s">
        <v>85</v>
      </c>
      <c r="B80" s="9" t="s">
        <v>86</v>
      </c>
      <c r="C80" s="10">
        <v>68.415999999999997</v>
      </c>
      <c r="D80" s="10">
        <v>68.03</v>
      </c>
      <c r="E80" s="11">
        <f t="shared" si="1"/>
        <v>1.0056739673673378</v>
      </c>
    </row>
    <row r="81" spans="1:5" s="27" customFormat="1" ht="19.5" x14ac:dyDescent="0.2">
      <c r="A81" s="8" t="s">
        <v>87</v>
      </c>
      <c r="B81" s="9" t="s">
        <v>73</v>
      </c>
      <c r="C81" s="10">
        <v>68.415999999999997</v>
      </c>
      <c r="D81" s="10">
        <v>68.03</v>
      </c>
      <c r="E81" s="11">
        <f t="shared" si="1"/>
        <v>1.0056739673673378</v>
      </c>
    </row>
    <row r="82" spans="1:5" s="27" customFormat="1" ht="19.5" x14ac:dyDescent="0.2">
      <c r="A82" s="8" t="s">
        <v>88</v>
      </c>
      <c r="B82" s="9" t="s">
        <v>73</v>
      </c>
      <c r="C82" s="29">
        <f>C103+5.351</f>
        <v>18.3139</v>
      </c>
      <c r="D82" s="29">
        <v>20.04</v>
      </c>
      <c r="E82" s="11">
        <f t="shared" si="1"/>
        <v>0.91386726546906194</v>
      </c>
    </row>
    <row r="83" spans="1:5" s="27" customFormat="1" x14ac:dyDescent="0.2">
      <c r="A83" s="14" t="s">
        <v>89</v>
      </c>
      <c r="B83" s="9" t="s">
        <v>73</v>
      </c>
      <c r="C83" s="29">
        <f>C82</f>
        <v>18.3139</v>
      </c>
      <c r="D83" s="29">
        <v>20.04</v>
      </c>
      <c r="E83" s="11">
        <f t="shared" si="1"/>
        <v>0.91386726546906194</v>
      </c>
    </row>
    <row r="84" spans="1:5" s="27" customFormat="1" ht="19.5" x14ac:dyDescent="0.2">
      <c r="A84" s="8" t="s">
        <v>90</v>
      </c>
      <c r="B84" s="9" t="s">
        <v>73</v>
      </c>
      <c r="C84" s="29">
        <v>1.29</v>
      </c>
      <c r="D84" s="29">
        <v>1.29</v>
      </c>
      <c r="E84" s="11">
        <f t="shared" si="1"/>
        <v>1</v>
      </c>
    </row>
    <row r="85" spans="1:5" s="27" customFormat="1" ht="19.5" x14ac:dyDescent="0.2">
      <c r="A85" s="8" t="s">
        <v>91</v>
      </c>
      <c r="B85" s="9" t="s">
        <v>73</v>
      </c>
      <c r="C85" s="29">
        <f>37.217-C82</f>
        <v>18.903099999999998</v>
      </c>
      <c r="D85" s="29">
        <v>18.5</v>
      </c>
      <c r="E85" s="11">
        <f t="shared" si="1"/>
        <v>1.021789189189189</v>
      </c>
    </row>
    <row r="86" spans="1:5" s="27" customFormat="1" x14ac:dyDescent="0.2">
      <c r="A86" s="14" t="s">
        <v>92</v>
      </c>
      <c r="B86" s="9" t="s">
        <v>73</v>
      </c>
      <c r="C86" s="29">
        <v>0.90700000000000003</v>
      </c>
      <c r="D86" s="29">
        <v>0.93</v>
      </c>
      <c r="E86" s="11">
        <f t="shared" si="1"/>
        <v>0.97526881720430103</v>
      </c>
    </row>
    <row r="87" spans="1:5" s="27" customFormat="1" ht="58.5" x14ac:dyDescent="0.2">
      <c r="A87" s="8" t="s">
        <v>93</v>
      </c>
      <c r="B87" s="9" t="s">
        <v>29</v>
      </c>
      <c r="C87" s="10">
        <v>29.218084525499616</v>
      </c>
      <c r="D87" s="10">
        <v>24.27</v>
      </c>
      <c r="E87" s="11" t="s">
        <v>11</v>
      </c>
    </row>
    <row r="88" spans="1:5" s="27" customFormat="1" ht="37.5" x14ac:dyDescent="0.2">
      <c r="A88" s="14" t="s">
        <v>9</v>
      </c>
      <c r="B88" s="9" t="s">
        <v>29</v>
      </c>
      <c r="C88" s="10">
        <v>1.8874976639880396</v>
      </c>
      <c r="D88" s="10">
        <v>1.75</v>
      </c>
      <c r="E88" s="11" t="s">
        <v>11</v>
      </c>
    </row>
    <row r="89" spans="1:5" s="27" customFormat="1" ht="37.5" x14ac:dyDescent="0.2">
      <c r="A89" s="14" t="s">
        <v>12</v>
      </c>
      <c r="B89" s="9" t="s">
        <v>29</v>
      </c>
      <c r="C89" s="10">
        <v>0.74752382732199596</v>
      </c>
      <c r="D89" s="10">
        <v>1.0900000000000001</v>
      </c>
      <c r="E89" s="11" t="s">
        <v>11</v>
      </c>
    </row>
    <row r="90" spans="1:5" s="27" customFormat="1" x14ac:dyDescent="0.2">
      <c r="A90" s="14" t="s">
        <v>13</v>
      </c>
      <c r="B90" s="9" t="s">
        <v>29</v>
      </c>
      <c r="C90" s="10">
        <v>1.1212857409829939</v>
      </c>
      <c r="D90" s="10">
        <v>0.62</v>
      </c>
      <c r="E90" s="11" t="s">
        <v>11</v>
      </c>
    </row>
    <row r="91" spans="1:5" s="27" customFormat="1" x14ac:dyDescent="0.2">
      <c r="A91" s="14" t="s">
        <v>14</v>
      </c>
      <c r="B91" s="9" t="s">
        <v>29</v>
      </c>
      <c r="C91" s="10">
        <v>1.8688095683049896E-2</v>
      </c>
      <c r="D91" s="10">
        <v>0.02</v>
      </c>
      <c r="E91" s="11" t="s">
        <v>11</v>
      </c>
    </row>
    <row r="92" spans="1:5" s="27" customFormat="1" x14ac:dyDescent="0.2">
      <c r="A92" s="16" t="s">
        <v>15</v>
      </c>
      <c r="B92" s="9" t="s">
        <v>29</v>
      </c>
      <c r="C92" s="10">
        <v>0.89702859278639502</v>
      </c>
      <c r="D92" s="10">
        <v>1.82</v>
      </c>
      <c r="E92" s="11" t="s">
        <v>11</v>
      </c>
    </row>
    <row r="93" spans="1:5" s="27" customFormat="1" x14ac:dyDescent="0.2">
      <c r="A93" s="16" t="s">
        <v>16</v>
      </c>
      <c r="B93" s="9" t="s">
        <v>29</v>
      </c>
      <c r="C93" s="10">
        <v>17.398617080919454</v>
      </c>
      <c r="D93" s="10">
        <v>5.04</v>
      </c>
      <c r="E93" s="11" t="s">
        <v>11</v>
      </c>
    </row>
    <row r="94" spans="1:5" s="27" customFormat="1" ht="37.5" x14ac:dyDescent="0.2">
      <c r="A94" s="14" t="s">
        <v>17</v>
      </c>
      <c r="B94" s="9" t="s">
        <v>29</v>
      </c>
      <c r="C94" s="10">
        <v>0</v>
      </c>
      <c r="D94" s="10">
        <v>0.9</v>
      </c>
      <c r="E94" s="11" t="s">
        <v>11</v>
      </c>
    </row>
    <row r="95" spans="1:5" s="27" customFormat="1" ht="56.25" x14ac:dyDescent="0.2">
      <c r="A95" s="14" t="s">
        <v>18</v>
      </c>
      <c r="B95" s="9" t="s">
        <v>29</v>
      </c>
      <c r="C95" s="10">
        <v>0.71014763595589603</v>
      </c>
      <c r="D95" s="10">
        <v>0.21</v>
      </c>
      <c r="E95" s="11" t="s">
        <v>11</v>
      </c>
    </row>
    <row r="96" spans="1:5" s="27" customFormat="1" x14ac:dyDescent="0.2">
      <c r="A96" s="16" t="s">
        <v>94</v>
      </c>
      <c r="B96" s="9" t="s">
        <v>29</v>
      </c>
      <c r="C96" s="10">
        <v>11.960381237151935</v>
      </c>
      <c r="D96" s="10">
        <v>10.93</v>
      </c>
      <c r="E96" s="11" t="s">
        <v>11</v>
      </c>
    </row>
    <row r="97" spans="1:5" s="27" customFormat="1" ht="37.5" x14ac:dyDescent="0.2">
      <c r="A97" s="14" t="s">
        <v>59</v>
      </c>
      <c r="B97" s="9" t="s">
        <v>29</v>
      </c>
      <c r="C97" s="10">
        <v>28.013455428891799</v>
      </c>
      <c r="D97" s="10">
        <v>38.79</v>
      </c>
      <c r="E97" s="11" t="s">
        <v>11</v>
      </c>
    </row>
    <row r="98" spans="1:5" s="27" customFormat="1" x14ac:dyDescent="0.2">
      <c r="A98" s="14" t="s">
        <v>21</v>
      </c>
      <c r="B98" s="9" t="s">
        <v>29</v>
      </c>
      <c r="C98" s="10">
        <v>9.4001121285740972</v>
      </c>
      <c r="D98" s="10">
        <v>14.22</v>
      </c>
      <c r="E98" s="11" t="s">
        <v>11</v>
      </c>
    </row>
    <row r="99" spans="1:5" s="27" customFormat="1" x14ac:dyDescent="0.2">
      <c r="A99" s="14" t="s">
        <v>22</v>
      </c>
      <c r="B99" s="9" t="s">
        <v>29</v>
      </c>
      <c r="C99" s="10">
        <v>2.1491310035507381</v>
      </c>
      <c r="D99" s="10">
        <v>1.63</v>
      </c>
      <c r="E99" s="11" t="s">
        <v>11</v>
      </c>
    </row>
    <row r="100" spans="1:5" s="27" customFormat="1" x14ac:dyDescent="0.2">
      <c r="A100" s="16" t="s">
        <v>23</v>
      </c>
      <c r="B100" s="9" t="s">
        <v>29</v>
      </c>
      <c r="C100" s="10">
        <v>27.58362922818165</v>
      </c>
      <c r="D100" s="10">
        <v>22.96</v>
      </c>
      <c r="E100" s="11" t="s">
        <v>11</v>
      </c>
    </row>
    <row r="101" spans="1:5" s="27" customFormat="1" ht="75" x14ac:dyDescent="0.2">
      <c r="A101" s="14" t="s">
        <v>95</v>
      </c>
      <c r="B101" s="9" t="s">
        <v>29</v>
      </c>
      <c r="C101" s="10">
        <f>1347/2091*100</f>
        <v>64.418938307030132</v>
      </c>
      <c r="D101" s="10">
        <v>54.56</v>
      </c>
      <c r="E101" s="11" t="s">
        <v>11</v>
      </c>
    </row>
    <row r="102" spans="1:5" x14ac:dyDescent="0.2">
      <c r="A102" s="53" t="s">
        <v>96</v>
      </c>
      <c r="B102" s="53"/>
      <c r="C102" s="53"/>
      <c r="D102" s="53"/>
      <c r="E102" s="53"/>
    </row>
    <row r="103" spans="1:5" ht="19.5" x14ac:dyDescent="0.2">
      <c r="A103" s="8" t="s">
        <v>97</v>
      </c>
      <c r="B103" s="9" t="s">
        <v>86</v>
      </c>
      <c r="C103" s="10">
        <f>[1]Диагностика!I126/1000</f>
        <v>12.962899999999999</v>
      </c>
      <c r="D103" s="10">
        <v>13.33</v>
      </c>
      <c r="E103" s="11">
        <f>C103/D103</f>
        <v>0.97246061515378834</v>
      </c>
    </row>
    <row r="104" spans="1:5" ht="19.5" x14ac:dyDescent="0.2">
      <c r="A104" s="8" t="s">
        <v>98</v>
      </c>
      <c r="B104" s="9"/>
      <c r="C104" s="10"/>
      <c r="D104" s="33"/>
      <c r="E104" s="11"/>
    </row>
    <row r="105" spans="1:5" ht="37.5" x14ac:dyDescent="0.2">
      <c r="A105" s="14" t="s">
        <v>9</v>
      </c>
      <c r="B105" s="9" t="s">
        <v>86</v>
      </c>
      <c r="C105" s="10">
        <f>[1]Диагностика!I7/1000</f>
        <v>0.1076</v>
      </c>
      <c r="D105" s="15">
        <v>0.12</v>
      </c>
      <c r="E105" s="11">
        <f>C105/D105</f>
        <v>0.89666666666666672</v>
      </c>
    </row>
    <row r="106" spans="1:5" ht="37.5" x14ac:dyDescent="0.2">
      <c r="A106" s="14" t="s">
        <v>12</v>
      </c>
      <c r="B106" s="9" t="s">
        <v>86</v>
      </c>
      <c r="C106" s="10" t="s">
        <v>10</v>
      </c>
      <c r="D106" s="15" t="s">
        <v>10</v>
      </c>
      <c r="E106" s="11" t="s">
        <v>11</v>
      </c>
    </row>
    <row r="107" spans="1:5" x14ac:dyDescent="0.2">
      <c r="A107" s="14" t="s">
        <v>13</v>
      </c>
      <c r="B107" s="9" t="s">
        <v>86</v>
      </c>
      <c r="C107" s="10" t="s">
        <v>10</v>
      </c>
      <c r="D107" s="15" t="s">
        <v>10</v>
      </c>
      <c r="E107" s="11" t="s">
        <v>11</v>
      </c>
    </row>
    <row r="108" spans="1:5" x14ac:dyDescent="0.2">
      <c r="A108" s="14" t="s">
        <v>14</v>
      </c>
      <c r="B108" s="9" t="s">
        <v>86</v>
      </c>
      <c r="C108" s="10" t="s">
        <v>10</v>
      </c>
      <c r="D108" s="15" t="s">
        <v>10</v>
      </c>
      <c r="E108" s="11" t="s">
        <v>11</v>
      </c>
    </row>
    <row r="109" spans="1:5" x14ac:dyDescent="0.2">
      <c r="A109" s="16" t="s">
        <v>15</v>
      </c>
      <c r="B109" s="9" t="s">
        <v>86</v>
      </c>
      <c r="C109" s="10" t="str">
        <f>[1]Диагностика!I20</f>
        <v>к</v>
      </c>
      <c r="D109" s="15" t="s">
        <v>10</v>
      </c>
      <c r="E109" s="11" t="s">
        <v>11</v>
      </c>
    </row>
    <row r="110" spans="1:5" x14ac:dyDescent="0.2">
      <c r="A110" s="16" t="s">
        <v>16</v>
      </c>
      <c r="B110" s="9" t="s">
        <v>86</v>
      </c>
      <c r="C110" s="10">
        <f>[1]Диагностика!I21/1000</f>
        <v>5.1337999999999999</v>
      </c>
      <c r="D110" s="15">
        <v>5.29</v>
      </c>
      <c r="E110" s="11">
        <f t="shared" ref="E110:E119" si="2">C110/D110</f>
        <v>0.97047258979206052</v>
      </c>
    </row>
    <row r="111" spans="1:5" ht="37.5" x14ac:dyDescent="0.2">
      <c r="A111" s="14" t="s">
        <v>17</v>
      </c>
      <c r="B111" s="9" t="s">
        <v>86</v>
      </c>
      <c r="C111" s="10">
        <f>[1]Диагностика!I94/1000</f>
        <v>0.32600000000000001</v>
      </c>
      <c r="D111" s="15">
        <v>0.32</v>
      </c>
      <c r="E111" s="11">
        <f t="shared" si="2"/>
        <v>1.01875</v>
      </c>
    </row>
    <row r="112" spans="1:5" ht="56.25" x14ac:dyDescent="0.2">
      <c r="A112" s="14" t="s">
        <v>18</v>
      </c>
      <c r="B112" s="9" t="s">
        <v>86</v>
      </c>
      <c r="C112" s="10">
        <f>[1]Диагностика!I98/1000</f>
        <v>0.25989999999999996</v>
      </c>
      <c r="D112" s="15">
        <v>0.26</v>
      </c>
      <c r="E112" s="11">
        <f t="shared" si="2"/>
        <v>0.99961538461538446</v>
      </c>
    </row>
    <row r="113" spans="1:5" x14ac:dyDescent="0.2">
      <c r="A113" s="16" t="s">
        <v>94</v>
      </c>
      <c r="B113" s="9" t="s">
        <v>86</v>
      </c>
      <c r="C113" s="10">
        <f>[1]Диагностика!I102/1000</f>
        <v>0.2402</v>
      </c>
      <c r="D113" s="15">
        <v>0.38</v>
      </c>
      <c r="E113" s="11">
        <f t="shared" si="2"/>
        <v>0.63210526315789473</v>
      </c>
    </row>
    <row r="114" spans="1:5" ht="37.5" x14ac:dyDescent="0.2">
      <c r="A114" s="14" t="s">
        <v>59</v>
      </c>
      <c r="B114" s="9" t="s">
        <v>86</v>
      </c>
      <c r="C114" s="10">
        <f>[1]Диагностика!I106/1000</f>
        <v>0.5343</v>
      </c>
      <c r="D114" s="15">
        <v>0.53</v>
      </c>
      <c r="E114" s="11">
        <f t="shared" si="2"/>
        <v>1.0081132075471697</v>
      </c>
    </row>
    <row r="115" spans="1:5" x14ac:dyDescent="0.2">
      <c r="A115" s="14" t="s">
        <v>21</v>
      </c>
      <c r="B115" s="9" t="s">
        <v>86</v>
      </c>
      <c r="C115" s="10">
        <f>[1]Диагностика!I110/1000</f>
        <v>0.85139999999999993</v>
      </c>
      <c r="D115" s="15">
        <v>0.82</v>
      </c>
      <c r="E115" s="11">
        <f t="shared" si="2"/>
        <v>1.0382926829268293</v>
      </c>
    </row>
    <row r="116" spans="1:5" x14ac:dyDescent="0.2">
      <c r="A116" s="14" t="s">
        <v>22</v>
      </c>
      <c r="B116" s="9" t="s">
        <v>86</v>
      </c>
      <c r="C116" s="10">
        <f>[1]Диагностика!I118/1000</f>
        <v>0.1217</v>
      </c>
      <c r="D116" s="15">
        <v>0.13</v>
      </c>
      <c r="E116" s="11">
        <f t="shared" si="2"/>
        <v>0.93615384615384611</v>
      </c>
    </row>
    <row r="117" spans="1:5" ht="37.5" x14ac:dyDescent="0.2">
      <c r="A117" s="14" t="s">
        <v>99</v>
      </c>
      <c r="B117" s="9" t="s">
        <v>86</v>
      </c>
      <c r="C117" s="15">
        <v>0.86819999999999997</v>
      </c>
      <c r="D117" s="15">
        <v>0.87</v>
      </c>
      <c r="E117" s="11">
        <f t="shared" si="2"/>
        <v>0.99793103448275855</v>
      </c>
    </row>
    <row r="118" spans="1:5" x14ac:dyDescent="0.3">
      <c r="A118" s="34" t="s">
        <v>100</v>
      </c>
      <c r="B118" s="9" t="s">
        <v>86</v>
      </c>
      <c r="C118" s="15">
        <v>2.177</v>
      </c>
      <c r="D118" s="15">
        <v>2.14</v>
      </c>
      <c r="E118" s="11">
        <f t="shared" si="2"/>
        <v>1.0172897196261681</v>
      </c>
    </row>
    <row r="119" spans="1:5" x14ac:dyDescent="0.3">
      <c r="A119" s="34" t="s">
        <v>101</v>
      </c>
      <c r="B119" s="9" t="s">
        <v>86</v>
      </c>
      <c r="C119" s="15">
        <v>1.3203</v>
      </c>
      <c r="D119" s="15">
        <v>1.33</v>
      </c>
      <c r="E119" s="11">
        <f t="shared" si="2"/>
        <v>0.9927067669172932</v>
      </c>
    </row>
    <row r="120" spans="1:5" x14ac:dyDescent="0.3">
      <c r="A120" s="34" t="s">
        <v>23</v>
      </c>
      <c r="B120" s="9" t="s">
        <v>86</v>
      </c>
      <c r="C120" s="15" t="s">
        <v>30</v>
      </c>
      <c r="D120" s="15" t="s">
        <v>30</v>
      </c>
      <c r="E120" s="11" t="s">
        <v>11</v>
      </c>
    </row>
    <row r="121" spans="1:5" ht="39" x14ac:dyDescent="0.2">
      <c r="A121" s="8" t="s">
        <v>102</v>
      </c>
      <c r="B121" s="9" t="s">
        <v>29</v>
      </c>
      <c r="C121" s="10">
        <v>2.7</v>
      </c>
      <c r="D121" s="10">
        <v>1.24</v>
      </c>
      <c r="E121" s="11">
        <f>C121/D121</f>
        <v>2.17741935483871</v>
      </c>
    </row>
    <row r="122" spans="1:5" ht="19.5" x14ac:dyDescent="0.2">
      <c r="A122" s="8" t="s">
        <v>103</v>
      </c>
      <c r="B122" s="9" t="s">
        <v>104</v>
      </c>
      <c r="C122" s="15">
        <v>26968</v>
      </c>
      <c r="D122" s="33">
        <v>25821.7</v>
      </c>
      <c r="E122" s="11">
        <f>C122/D122</f>
        <v>1.0443928943485519</v>
      </c>
    </row>
    <row r="123" spans="1:5" ht="39" x14ac:dyDescent="0.2">
      <c r="A123" s="8" t="s">
        <v>105</v>
      </c>
      <c r="B123" s="9" t="s">
        <v>104</v>
      </c>
      <c r="C123" s="15">
        <v>50295.796079581</v>
      </c>
      <c r="D123" s="15">
        <v>46454.080000000002</v>
      </c>
      <c r="E123" s="11">
        <f>C123/D123</f>
        <v>1.0826992177991901</v>
      </c>
    </row>
    <row r="124" spans="1:5" ht="19.5" x14ac:dyDescent="0.2">
      <c r="A124" s="8" t="s">
        <v>98</v>
      </c>
      <c r="B124" s="9"/>
      <c r="C124" s="28"/>
      <c r="D124" s="15"/>
      <c r="E124" s="11"/>
    </row>
    <row r="125" spans="1:5" ht="37.5" x14ac:dyDescent="0.2">
      <c r="A125" s="14" t="s">
        <v>9</v>
      </c>
      <c r="B125" s="9" t="s">
        <v>104</v>
      </c>
      <c r="C125" s="15">
        <v>27977.075588599801</v>
      </c>
      <c r="D125" s="15">
        <v>26675.9</v>
      </c>
      <c r="E125" s="11">
        <f>C125/D125</f>
        <v>1.0487771954685614</v>
      </c>
    </row>
    <row r="126" spans="1:5" ht="37.5" x14ac:dyDescent="0.2">
      <c r="A126" s="14" t="s">
        <v>12</v>
      </c>
      <c r="B126" s="9" t="s">
        <v>104</v>
      </c>
      <c r="C126" s="15">
        <v>31493.686868686898</v>
      </c>
      <c r="D126" s="15">
        <v>28131.13</v>
      </c>
      <c r="E126" s="11">
        <f>C126/D126</f>
        <v>1.1195315249933755</v>
      </c>
    </row>
    <row r="127" spans="1:5" x14ac:dyDescent="0.2">
      <c r="A127" s="14" t="s">
        <v>13</v>
      </c>
      <c r="B127" s="9" t="s">
        <v>104</v>
      </c>
      <c r="C127" s="15">
        <v>27747.2772277228</v>
      </c>
      <c r="D127" s="15">
        <v>26587.07</v>
      </c>
      <c r="E127" s="11">
        <f>C127/D127</f>
        <v>1.0436380250897448</v>
      </c>
    </row>
    <row r="128" spans="1:5" x14ac:dyDescent="0.2">
      <c r="A128" s="14" t="s">
        <v>14</v>
      </c>
      <c r="B128" s="9" t="s">
        <v>104</v>
      </c>
      <c r="C128" s="15" t="s">
        <v>11</v>
      </c>
      <c r="D128" s="15" t="s">
        <v>11</v>
      </c>
      <c r="E128" s="11" t="s">
        <v>11</v>
      </c>
    </row>
    <row r="129" spans="1:5" x14ac:dyDescent="0.2">
      <c r="A129" s="16" t="s">
        <v>15</v>
      </c>
      <c r="B129" s="9" t="s">
        <v>104</v>
      </c>
      <c r="C129" s="15">
        <v>36718.660968661003</v>
      </c>
      <c r="D129" s="15">
        <v>35681.5</v>
      </c>
      <c r="E129" s="11">
        <f>C129/D129</f>
        <v>1.0290671908036659</v>
      </c>
    </row>
    <row r="130" spans="1:5" x14ac:dyDescent="0.2">
      <c r="A130" s="16" t="s">
        <v>16</v>
      </c>
      <c r="B130" s="9" t="s">
        <v>104</v>
      </c>
      <c r="C130" s="15">
        <v>61822.412248237197</v>
      </c>
      <c r="D130" s="15">
        <v>55920.46</v>
      </c>
      <c r="E130" s="11">
        <f t="shared" ref="E130:E146" si="3">C130/D130</f>
        <v>1.1055419116408771</v>
      </c>
    </row>
    <row r="131" spans="1:5" ht="37.5" x14ac:dyDescent="0.2">
      <c r="A131" s="14" t="s">
        <v>17</v>
      </c>
      <c r="B131" s="9" t="s">
        <v>104</v>
      </c>
      <c r="C131" s="15">
        <v>47220.842277420001</v>
      </c>
      <c r="D131" s="15">
        <v>45230.55</v>
      </c>
      <c r="E131" s="11">
        <f t="shared" si="3"/>
        <v>1.0440032738363783</v>
      </c>
    </row>
    <row r="132" spans="1:5" ht="56.25" x14ac:dyDescent="0.2">
      <c r="A132" s="14" t="s">
        <v>18</v>
      </c>
      <c r="B132" s="9" t="s">
        <v>104</v>
      </c>
      <c r="C132" s="15">
        <v>36647.364370911899</v>
      </c>
      <c r="D132" s="15">
        <v>36290.49</v>
      </c>
      <c r="E132" s="11">
        <f t="shared" si="3"/>
        <v>1.0098338261872988</v>
      </c>
    </row>
    <row r="133" spans="1:5" x14ac:dyDescent="0.2">
      <c r="A133" s="16" t="s">
        <v>19</v>
      </c>
      <c r="B133" s="9" t="s">
        <v>104</v>
      </c>
      <c r="C133" s="15">
        <v>54417.499306133803</v>
      </c>
      <c r="D133" s="15">
        <v>59106.96</v>
      </c>
      <c r="E133" s="11">
        <f t="shared" si="3"/>
        <v>0.92066144674220773</v>
      </c>
    </row>
    <row r="134" spans="1:5" ht="37.5" x14ac:dyDescent="0.2">
      <c r="A134" s="14" t="s">
        <v>59</v>
      </c>
      <c r="B134" s="9" t="s">
        <v>104</v>
      </c>
      <c r="C134" s="15">
        <v>33313.400711210903</v>
      </c>
      <c r="D134" s="15">
        <v>32627.22</v>
      </c>
      <c r="E134" s="11">
        <f t="shared" si="3"/>
        <v>1.0210309278942828</v>
      </c>
    </row>
    <row r="135" spans="1:5" x14ac:dyDescent="0.2">
      <c r="A135" s="14" t="s">
        <v>21</v>
      </c>
      <c r="B135" s="9" t="s">
        <v>104</v>
      </c>
      <c r="C135" s="15">
        <v>58072.2633309843</v>
      </c>
      <c r="D135" s="15">
        <v>54970.1</v>
      </c>
      <c r="E135" s="11">
        <f t="shared" si="3"/>
        <v>1.0564336490380097</v>
      </c>
    </row>
    <row r="136" spans="1:5" x14ac:dyDescent="0.2">
      <c r="A136" s="14" t="s">
        <v>22</v>
      </c>
      <c r="B136" s="9" t="s">
        <v>104</v>
      </c>
      <c r="C136" s="15">
        <v>47918.583949602798</v>
      </c>
      <c r="D136" s="15">
        <v>45432.03</v>
      </c>
      <c r="E136" s="11">
        <f t="shared" si="3"/>
        <v>1.0547312974921614</v>
      </c>
    </row>
    <row r="137" spans="1:5" ht="37.5" x14ac:dyDescent="0.2">
      <c r="A137" s="14" t="s">
        <v>99</v>
      </c>
      <c r="B137" s="9" t="s">
        <v>104</v>
      </c>
      <c r="C137" s="15">
        <v>57365.046456269702</v>
      </c>
      <c r="D137" s="15">
        <v>52901.71</v>
      </c>
      <c r="E137" s="11">
        <f t="shared" si="3"/>
        <v>1.0843703626266468</v>
      </c>
    </row>
    <row r="138" spans="1:5" x14ac:dyDescent="0.3">
      <c r="A138" s="34" t="s">
        <v>100</v>
      </c>
      <c r="B138" s="9" t="s">
        <v>104</v>
      </c>
      <c r="C138" s="15">
        <v>31593.8313577751</v>
      </c>
      <c r="D138" s="15">
        <v>28993.63</v>
      </c>
      <c r="E138" s="11">
        <f t="shared" si="3"/>
        <v>1.0896818148598537</v>
      </c>
    </row>
    <row r="139" spans="1:5" x14ac:dyDescent="0.3">
      <c r="A139" s="34" t="s">
        <v>101</v>
      </c>
      <c r="B139" s="9" t="s">
        <v>104</v>
      </c>
      <c r="C139" s="15">
        <v>45289.504910500102</v>
      </c>
      <c r="D139" s="15">
        <v>40235.78</v>
      </c>
      <c r="E139" s="11">
        <f t="shared" si="3"/>
        <v>1.1256027573095415</v>
      </c>
    </row>
    <row r="140" spans="1:5" x14ac:dyDescent="0.3">
      <c r="A140" s="34" t="s">
        <v>23</v>
      </c>
      <c r="B140" s="9" t="s">
        <v>104</v>
      </c>
      <c r="C140" s="15" t="s">
        <v>30</v>
      </c>
      <c r="D140" s="15" t="s">
        <v>30</v>
      </c>
      <c r="E140" s="11" t="s">
        <v>11</v>
      </c>
    </row>
    <row r="141" spans="1:5" ht="19.5" x14ac:dyDescent="0.35">
      <c r="A141" s="35" t="s">
        <v>106</v>
      </c>
      <c r="B141" s="9" t="s">
        <v>7</v>
      </c>
      <c r="C141" s="10">
        <f>[1]Диагностика!K126</f>
        <v>54.033999999999999</v>
      </c>
      <c r="D141" s="10">
        <v>44.75</v>
      </c>
      <c r="E141" s="11">
        <f t="shared" si="3"/>
        <v>1.207463687150838</v>
      </c>
    </row>
    <row r="142" spans="1:5" ht="19.5" x14ac:dyDescent="0.35">
      <c r="A142" s="35" t="s">
        <v>107</v>
      </c>
      <c r="B142" s="9" t="s">
        <v>7</v>
      </c>
      <c r="C142" s="10">
        <f>[1]Диагностика!J126</f>
        <v>7823.7524999999996</v>
      </c>
      <c r="D142" s="10">
        <v>7431.69</v>
      </c>
      <c r="E142" s="11">
        <f t="shared" si="3"/>
        <v>1.0527554970672888</v>
      </c>
    </row>
    <row r="143" spans="1:5" ht="39" x14ac:dyDescent="0.2">
      <c r="A143" s="8" t="s">
        <v>108</v>
      </c>
      <c r="B143" s="9" t="s">
        <v>104</v>
      </c>
      <c r="C143" s="10">
        <v>11982</v>
      </c>
      <c r="D143" s="10">
        <v>11365</v>
      </c>
      <c r="E143" s="11">
        <f t="shared" si="3"/>
        <v>1.0542894852617686</v>
      </c>
    </row>
    <row r="144" spans="1:5" ht="58.5" x14ac:dyDescent="0.2">
      <c r="A144" s="8" t="s">
        <v>109</v>
      </c>
      <c r="B144" s="9" t="s">
        <v>110</v>
      </c>
      <c r="C144" s="36">
        <f>C122/C143</f>
        <v>2.2507093974294774</v>
      </c>
      <c r="D144" s="36">
        <v>2.27</v>
      </c>
      <c r="E144" s="11">
        <f t="shared" si="3"/>
        <v>0.99150193719360236</v>
      </c>
    </row>
    <row r="145" spans="1:5" ht="39" x14ac:dyDescent="0.2">
      <c r="A145" s="8" t="s">
        <v>111</v>
      </c>
      <c r="B145" s="9" t="s">
        <v>73</v>
      </c>
      <c r="C145" s="15">
        <v>10.305</v>
      </c>
      <c r="D145" s="15">
        <v>5.07</v>
      </c>
      <c r="E145" s="11">
        <f t="shared" si="3"/>
        <v>2.0325443786982245</v>
      </c>
    </row>
    <row r="146" spans="1:5" ht="39" x14ac:dyDescent="0.2">
      <c r="A146" s="8" t="s">
        <v>112</v>
      </c>
      <c r="B146" s="9" t="s">
        <v>29</v>
      </c>
      <c r="C146" s="15">
        <f>C145/68.416*100</f>
        <v>15.062266136576241</v>
      </c>
      <c r="D146" s="15">
        <v>7.45</v>
      </c>
      <c r="E146" s="11">
        <f t="shared" si="3"/>
        <v>2.0217806894733208</v>
      </c>
    </row>
    <row r="147" spans="1:5" ht="19.5" x14ac:dyDescent="0.2">
      <c r="A147" s="8" t="s">
        <v>113</v>
      </c>
      <c r="B147" s="9" t="s">
        <v>114</v>
      </c>
      <c r="C147" s="10">
        <v>0</v>
      </c>
      <c r="D147" s="10">
        <v>0</v>
      </c>
      <c r="E147" s="11" t="s">
        <v>11</v>
      </c>
    </row>
    <row r="148" spans="1:5" x14ac:dyDescent="0.2">
      <c r="A148" s="37" t="s">
        <v>115</v>
      </c>
      <c r="B148" s="9" t="s">
        <v>114</v>
      </c>
      <c r="C148" s="10">
        <v>0</v>
      </c>
      <c r="D148" s="10">
        <v>0</v>
      </c>
      <c r="E148" s="11" t="s">
        <v>11</v>
      </c>
    </row>
    <row r="149" spans="1:5" x14ac:dyDescent="0.2">
      <c r="A149" s="38"/>
      <c r="B149" s="39"/>
      <c r="C149" s="40"/>
      <c r="D149" s="41"/>
      <c r="E149" s="42"/>
    </row>
    <row r="150" spans="1:5" x14ac:dyDescent="0.2">
      <c r="A150" s="43"/>
      <c r="B150" s="39"/>
      <c r="C150" s="40"/>
      <c r="D150" s="41"/>
      <c r="E150" s="42"/>
    </row>
    <row r="151" spans="1:5" x14ac:dyDescent="0.2">
      <c r="A151" s="38"/>
      <c r="B151" s="39"/>
      <c r="C151" s="40"/>
      <c r="D151" s="41"/>
      <c r="E151" s="42"/>
    </row>
    <row r="152" spans="1:5" x14ac:dyDescent="0.2">
      <c r="A152" s="44"/>
      <c r="B152" s="45"/>
      <c r="C152" s="46"/>
      <c r="D152" s="47"/>
      <c r="E152" s="48"/>
    </row>
  </sheetData>
  <mergeCells count="8">
    <mergeCell ref="A79:E79"/>
    <mergeCell ref="A102:E102"/>
    <mergeCell ref="D1:E1"/>
    <mergeCell ref="A2:E2"/>
    <mergeCell ref="A3:E3"/>
    <mergeCell ref="A5:E5"/>
    <mergeCell ref="A29:E29"/>
    <mergeCell ref="A62:E62"/>
  </mergeCells>
  <printOptions horizontalCentered="1"/>
  <pageMargins left="0.74803149606299213" right="0.74803149606299213" top="0.39370078740157483" bottom="0.39370078740157483" header="0" footer="0"/>
  <pageSetup paperSize="9" scale="60" fitToHeight="4" orientation="portrait" r:id="rId1"/>
  <headerFooter alignWithMargins="0"/>
  <rowBreaks count="1" manualBreakCount="1">
    <brk id="37" max="4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Аналит.отчет</vt:lpstr>
      <vt:lpstr>Аналит.отчет!Заголовки_для_печати</vt:lpstr>
      <vt:lpstr>Аналит.отчет!Область_печати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Ржепко Татьяна Анатольевна</dc:creator>
  <cp:lastModifiedBy>Ржепко Татьяна Анатольевна</cp:lastModifiedBy>
  <cp:lastPrinted>2021-04-14T07:01:08Z</cp:lastPrinted>
  <dcterms:created xsi:type="dcterms:W3CDTF">2021-04-14T06:53:52Z</dcterms:created>
  <dcterms:modified xsi:type="dcterms:W3CDTF">2021-05-14T07:43:20Z</dcterms:modified>
  <cp:contentStatus>Окончательное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