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окументы в работе\ОТЧЕТЫ, ПРОГНОЗЫ, СОГЛАШЕНИЯ\Отчет СЭР\2025\"/>
    </mc:Choice>
  </mc:AlternateContent>
  <xr:revisionPtr revIDLastSave="0" documentId="8_{ECEF4795-96D6-4C26-9061-E75C39B4E4E7}" xr6:coauthVersionLast="47" xr6:coauthVersionMax="47" xr10:uidLastSave="{00000000-0000-0000-0000-000000000000}"/>
  <bookViews>
    <workbookView xWindow="-120" yWindow="-120" windowWidth="29040" windowHeight="15840" xr2:uid="{351675CC-68C6-4535-A18E-41796E223083}"/>
  </bookViews>
  <sheets>
    <sheet name="Аналит.отчет" sheetId="1" r:id="rId1"/>
  </sheets>
  <externalReferences>
    <externalReference r:id="rId2"/>
  </externalReferences>
  <definedNames>
    <definedName name="_xlnm.Print_Titles" localSheetId="0">Аналит.отчет!$6:$7</definedName>
    <definedName name="_xlnm.Print_Area" localSheetId="0">Аналит.отчет!$A$1:$E$144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4" i="1" l="1"/>
  <c r="C144" i="1"/>
  <c r="E144" i="1" s="1"/>
  <c r="E143" i="1"/>
  <c r="E142" i="1"/>
  <c r="E141" i="1"/>
  <c r="E140" i="1"/>
  <c r="E139" i="1"/>
  <c r="E135" i="1"/>
  <c r="E134" i="1"/>
  <c r="E133" i="1"/>
  <c r="E132" i="1"/>
  <c r="D132" i="1"/>
  <c r="C132" i="1"/>
  <c r="D131" i="1"/>
  <c r="C131" i="1"/>
  <c r="E131" i="1" s="1"/>
  <c r="D130" i="1"/>
  <c r="C130" i="1"/>
  <c r="E130" i="1" s="1"/>
  <c r="D129" i="1"/>
  <c r="C129" i="1"/>
  <c r="E129" i="1" s="1"/>
  <c r="D128" i="1"/>
  <c r="C128" i="1"/>
  <c r="E128" i="1" s="1"/>
  <c r="E127" i="1"/>
  <c r="D127" i="1"/>
  <c r="C127" i="1"/>
  <c r="D126" i="1"/>
  <c r="C126" i="1"/>
  <c r="E126" i="1" s="1"/>
  <c r="D125" i="1"/>
  <c r="C125" i="1"/>
  <c r="E121" i="1"/>
  <c r="D121" i="1"/>
  <c r="C121" i="1"/>
  <c r="D119" i="1"/>
  <c r="E119" i="1" s="1"/>
  <c r="C119" i="1"/>
  <c r="E118" i="1"/>
  <c r="E117" i="1"/>
  <c r="E116" i="1"/>
  <c r="E115" i="1"/>
  <c r="E114" i="1"/>
  <c r="E112" i="1"/>
  <c r="D110" i="1"/>
  <c r="C110" i="1"/>
  <c r="E110" i="1" s="1"/>
  <c r="D109" i="1"/>
  <c r="E109" i="1" s="1"/>
  <c r="C109" i="1"/>
  <c r="D108" i="1"/>
  <c r="C108" i="1"/>
  <c r="E108" i="1" s="1"/>
  <c r="D107" i="1"/>
  <c r="C107" i="1"/>
  <c r="E107" i="1" s="1"/>
  <c r="E106" i="1"/>
  <c r="D106" i="1"/>
  <c r="C106" i="1"/>
  <c r="D105" i="1"/>
  <c r="E105" i="1" s="1"/>
  <c r="C105" i="1"/>
  <c r="D104" i="1"/>
  <c r="C104" i="1"/>
  <c r="E104" i="1" s="1"/>
  <c r="D103" i="1"/>
  <c r="C103" i="1"/>
  <c r="E103" i="1" s="1"/>
  <c r="D102" i="1"/>
  <c r="C102" i="1"/>
  <c r="E102" i="1" s="1"/>
  <c r="D101" i="1"/>
  <c r="E101" i="1" s="1"/>
  <c r="C101" i="1"/>
  <c r="D100" i="1"/>
  <c r="C100" i="1"/>
  <c r="E99" i="1"/>
  <c r="D98" i="1"/>
  <c r="C98" i="1"/>
  <c r="E98" i="1" s="1"/>
  <c r="E96" i="1"/>
  <c r="D96" i="1"/>
  <c r="C96" i="1"/>
  <c r="D94" i="1"/>
  <c r="E94" i="1" s="1"/>
  <c r="C94" i="1"/>
  <c r="E93" i="1"/>
  <c r="E92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6" i="1"/>
  <c r="E74" i="1"/>
  <c r="E72" i="1"/>
  <c r="E71" i="1"/>
  <c r="E70" i="1"/>
  <c r="E69" i="1"/>
  <c r="E68" i="1"/>
  <c r="E67" i="1"/>
  <c r="E65" i="1"/>
  <c r="E64" i="1"/>
  <c r="E62" i="1"/>
  <c r="E60" i="1"/>
  <c r="E58" i="1"/>
  <c r="E55" i="1"/>
  <c r="E50" i="1"/>
  <c r="E49" i="1"/>
  <c r="E44" i="1"/>
  <c r="C42" i="1"/>
  <c r="E42" i="1" s="1"/>
  <c r="E41" i="1"/>
  <c r="C39" i="1"/>
  <c r="E39" i="1" s="1"/>
  <c r="E38" i="1"/>
  <c r="C38" i="1"/>
  <c r="E33" i="1"/>
  <c r="E32" i="1"/>
  <c r="E31" i="1"/>
  <c r="D25" i="1"/>
  <c r="C25" i="1"/>
  <c r="E25" i="1" s="1"/>
  <c r="D23" i="1"/>
  <c r="C23" i="1"/>
  <c r="D22" i="1"/>
  <c r="C22" i="1"/>
  <c r="E22" i="1" s="1"/>
  <c r="D21" i="1"/>
  <c r="C21" i="1"/>
  <c r="D20" i="1"/>
  <c r="E20" i="1" s="1"/>
  <c r="C20" i="1"/>
  <c r="D19" i="1"/>
  <c r="C19" i="1"/>
  <c r="D18" i="1"/>
  <c r="C18" i="1"/>
  <c r="E18" i="1" s="1"/>
  <c r="D17" i="1"/>
  <c r="C17" i="1"/>
  <c r="D16" i="1"/>
  <c r="C16" i="1"/>
  <c r="E16" i="1" s="1"/>
  <c r="D15" i="1"/>
  <c r="C15" i="1"/>
  <c r="E14" i="1"/>
  <c r="E13" i="1"/>
  <c r="E12" i="1"/>
  <c r="E11" i="1"/>
  <c r="D9" i="1"/>
  <c r="C9" i="1"/>
  <c r="E9" i="1" s="1"/>
  <c r="C56" i="1" l="1"/>
  <c r="E56" i="1" s="1"/>
</calcChain>
</file>

<file path=xl/sharedStrings.xml><?xml version="1.0" encoding="utf-8"?>
<sst xmlns="http://schemas.openxmlformats.org/spreadsheetml/2006/main" count="312" uniqueCount="89">
  <si>
    <t>Аналитический отчет о социально-экономической ситуации в муниципальном образовании 
Шелеховский район за 2025 год</t>
  </si>
  <si>
    <t>Наименование показателя</t>
  </si>
  <si>
    <t>Ед. изм.</t>
  </si>
  <si>
    <t>Значение показателя за отчетный период</t>
  </si>
  <si>
    <t>Значение показателя за соответствующий период прошлого года</t>
  </si>
  <si>
    <t>Динамика, %</t>
  </si>
  <si>
    <t>Итоги развития МО</t>
  </si>
  <si>
    <t xml:space="preserve">Выручка от реализации продукции, работ, услуг (в действующих ценах) по полному кругу организаций, </t>
  </si>
  <si>
    <t>млн.руб.</t>
  </si>
  <si>
    <t>в т.ч. по видам экономической деятельности:</t>
  </si>
  <si>
    <t xml:space="preserve">Сельское, лесное хозяйство, охота, рыболовство и рыбоводство, в том числе </t>
  </si>
  <si>
    <t>Растениеводство и животноводство, охота и предоставление соответствующих услуг в этих областях</t>
  </si>
  <si>
    <t>Лесоводство и лесозаготовки</t>
  </si>
  <si>
    <t>Рыболовство и рыбоводство</t>
  </si>
  <si>
    <t>Добыча полезных ископаемых</t>
  </si>
  <si>
    <t>к</t>
  </si>
  <si>
    <t>Обрабатывающие производства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</si>
  <si>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</si>
  <si>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</si>
  <si>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Строительство</t>
  </si>
  <si>
    <t xml:space="preserve">Торговля оптовая и розничная; ремонт автотранспортных средств и мотоциклов </t>
  </si>
  <si>
    <t>Транспортировка и хранение</t>
  </si>
  <si>
    <t>Деятельность в области информации и связи</t>
  </si>
  <si>
    <t>Прочие</t>
  </si>
  <si>
    <t xml:space="preserve">Выручка от реализации продукции, работ, услуг (в действующих ценах) предприятий малого бизнеса (с учетом микропредприятий) </t>
  </si>
  <si>
    <t>н/д</t>
  </si>
  <si>
    <t>-</t>
  </si>
  <si>
    <t>Прибыль прибыльных предприятий (с учетом предприятий малого бизнеса)</t>
  </si>
  <si>
    <t>Состояние основных видов экономической деятельности хозяйствующих субъектов МО</t>
  </si>
  <si>
    <t>Промышленное производство:</t>
  </si>
  <si>
    <t>Объем отгруженных товаров собственного производства, выполненных работ и услуг собственными силами (В+С+D+E):</t>
  </si>
  <si>
    <t>Индекс промышленного производства - всего***:</t>
  </si>
  <si>
    <t>%</t>
  </si>
  <si>
    <t>в том числе:</t>
  </si>
  <si>
    <t xml:space="preserve">Промышленное производство: </t>
  </si>
  <si>
    <t>Объем отгруженных товаров собственного производства, выполненных работ и услуг (В+C+D+E)</t>
  </si>
  <si>
    <t>Индекс промышленного производства (В+C+D+E)</t>
  </si>
  <si>
    <t>Добыча полезных ископаемых (В):</t>
  </si>
  <si>
    <t xml:space="preserve">Объем отгруженных товаров собственного производства, выполненных работ и услуг </t>
  </si>
  <si>
    <t>Индекс промышленного производства</t>
  </si>
  <si>
    <t>Обрабатывающие производства (С):</t>
  </si>
  <si>
    <t>Обеспечение электрической энергией, газом и паром; кондиционирование воздуха (D):</t>
  </si>
  <si>
    <t>Объем отгруженных товаров собственного производства, выполненных работ и услуг</t>
  </si>
  <si>
    <t>Водоснабжение; водоотведение, организация сбора и утилизации отходов, деятельность по ликвидации загрязнений  (Е):</t>
  </si>
  <si>
    <t>Сельское, лесное хозяйство, охота, рыбаловство и рыбоводство:</t>
  </si>
  <si>
    <t>Валовый выпуск продукции  в сельхозорганизациях</t>
  </si>
  <si>
    <t>Индекс производства продукции в сельхозорганизациях</t>
  </si>
  <si>
    <t>Строительство:</t>
  </si>
  <si>
    <t>Объем работ</t>
  </si>
  <si>
    <t>Ввод в действие жилых домов</t>
  </si>
  <si>
    <t>кв. м</t>
  </si>
  <si>
    <t>Транспортировка и хранение:</t>
  </si>
  <si>
    <t>Грузооборот</t>
  </si>
  <si>
    <t>тыс.т/км</t>
  </si>
  <si>
    <t>Пассажирооборот</t>
  </si>
  <si>
    <t>тыс. пас/км</t>
  </si>
  <si>
    <t>Торговля оптовая и розничная; ремонт автотранспортных средств и мотоциклов</t>
  </si>
  <si>
    <t xml:space="preserve">Розничный товарооборот </t>
  </si>
  <si>
    <t xml:space="preserve">Индекс физического объема </t>
  </si>
  <si>
    <t>Малый бизнес</t>
  </si>
  <si>
    <t>Число действующих малых предприятий - всего</t>
  </si>
  <si>
    <t>ед.</t>
  </si>
  <si>
    <t xml:space="preserve"> в том числе по видам экономической деятельности:</t>
  </si>
  <si>
    <t>Уд. вес выручки предприятий малого бизнеса (с учетом микропредприятий) в выручке  в целом по МО</t>
  </si>
  <si>
    <t>Количество индивидуальных предпринимателей - всего</t>
  </si>
  <si>
    <t>Объем инвестиций в основной капитал за счет всех источников -  всего</t>
  </si>
  <si>
    <t xml:space="preserve"> в том числе бюджетные инвестиции</t>
  </si>
  <si>
    <t xml:space="preserve">Демография, трудовые ресурсы и уровень жизни населения </t>
  </si>
  <si>
    <t>Численность постоянного населения - всего</t>
  </si>
  <si>
    <t>тыс. чел.</t>
  </si>
  <si>
    <t>Уровень регистрируемой безработицы (к трудоспособному населению)</t>
  </si>
  <si>
    <t>Среднесписочная численность работников (без внешних совместителей) по полному кругу организаций,</t>
  </si>
  <si>
    <t>Государственное управление и обеспечение военной безопасности; обязательное социальное обеспечение</t>
  </si>
  <si>
    <t>Образование</t>
  </si>
  <si>
    <t>Здравоохранение и предоставление социальных услуг</t>
  </si>
  <si>
    <t xml:space="preserve">В том числе из общей численности работающих численность работников бюджетной сферы, финансируемой из консолидированного местного бюджета-всего, </t>
  </si>
  <si>
    <t>из них по отраслям социальной сферы:</t>
  </si>
  <si>
    <t>Культура</t>
  </si>
  <si>
    <t>Спорт</t>
  </si>
  <si>
    <t>Дошкольное образование</t>
  </si>
  <si>
    <t>Общее образование</t>
  </si>
  <si>
    <t>Дополнительное образование</t>
  </si>
  <si>
    <t>тыс.чел.</t>
  </si>
  <si>
    <t>руб.</t>
  </si>
  <si>
    <t xml:space="preserve">Сельское, лесное хозяйство, охота, рыбаловство и рыбоводство, в том числе </t>
  </si>
  <si>
    <t xml:space="preserve">Среднемесячная начисленная заработная плата работников бюджетной сферы, финансируемой из консолидированного местного бюджета - всего </t>
  </si>
  <si>
    <t>из них по категориям работников:</t>
  </si>
  <si>
    <t>Среднемесячная начисленная заработная плата (без выплат социального характера) по крупным и средним организациям,</t>
  </si>
  <si>
    <t>Фонд начисленной заработной платы по крупным и средним организациям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</si>
</sst>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dashed">
        <color indexed="23"/>
      </top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dashed">
        <color indexed="2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right" wrapText="1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86;&#1082;&#1091;&#1084;&#1077;&#1085;&#1090;&#1099;%20&#1074;%20&#1088;&#1072;&#1073;&#1086;&#1090;&#1077;\&#1054;&#1058;&#1063;&#1045;&#1058;&#1067;,%20&#1055;&#1056;&#1054;&#1043;&#1053;&#1054;&#1047;&#1067;,%20&#1057;&#1054;&#1043;&#1051;&#1040;&#1064;&#1045;&#1053;&#1048;&#1071;\&#1054;&#1090;&#1095;&#1077;&#1090;%20&#1057;&#1069;&#1056;\2025\&#1054;&#1090;&#1095;&#1077;&#1090;%20&#1057;&#1069;&#1056;%20&#1064;&#1056;%20&#1079;&#1072;%202025%20&#1075;&#1086;&#1076;.xlsx" TargetMode="External"/><Relationship Id="rId1" Type="http://schemas.openxmlformats.org/officeDocument/2006/relationships/externalLinkPath" Target="&#1054;&#1090;&#1095;&#1077;&#1090;%20&#1057;&#1069;&#1056;%20&#1064;&#1056;%20&#1079;&#1072;%202025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налит.отчет"/>
      <sheetName val="Диагностика"/>
      <sheetName val="Расчет индексов"/>
      <sheetName val="Инвестпроекты"/>
    </sheetNames>
    <sheetDataSet>
      <sheetData sheetId="0"/>
      <sheetData sheetId="1">
        <row r="8">
          <cell r="G8">
            <v>117</v>
          </cell>
          <cell r="H8">
            <v>118.2</v>
          </cell>
          <cell r="I8">
            <v>63383.3</v>
          </cell>
          <cell r="J8">
            <v>56497.7</v>
          </cell>
        </row>
        <row r="21">
          <cell r="C21" t="str">
            <v>к</v>
          </cell>
          <cell r="D21" t="str">
            <v>к</v>
          </cell>
          <cell r="G21" t="str">
            <v>к</v>
          </cell>
          <cell r="H21" t="str">
            <v>к</v>
          </cell>
          <cell r="I21" t="str">
            <v>к</v>
          </cell>
          <cell r="J21" t="str">
            <v>к</v>
          </cell>
        </row>
        <row r="43">
          <cell r="C43">
            <v>109071.1026</v>
          </cell>
          <cell r="D43">
            <v>92489.611999999994</v>
          </cell>
          <cell r="G43">
            <v>5016.6000000000004</v>
          </cell>
          <cell r="H43">
            <v>4963.3999999999996</v>
          </cell>
          <cell r="I43">
            <v>131079.79999999999</v>
          </cell>
          <cell r="J43">
            <v>112792.4</v>
          </cell>
        </row>
        <row r="125">
          <cell r="C125" t="str">
            <v>к</v>
          </cell>
          <cell r="D125" t="str">
            <v>к</v>
          </cell>
          <cell r="G125">
            <v>322.60000000000002</v>
          </cell>
          <cell r="H125">
            <v>320.3</v>
          </cell>
          <cell r="I125">
            <v>92044.5</v>
          </cell>
          <cell r="J125">
            <v>80620.7</v>
          </cell>
        </row>
        <row r="129">
          <cell r="C129">
            <v>1623.5366000000001</v>
          </cell>
          <cell r="D129">
            <v>1018.0896</v>
          </cell>
          <cell r="G129">
            <v>234.8</v>
          </cell>
          <cell r="H129">
            <v>231</v>
          </cell>
          <cell r="I129">
            <v>65927.899999999994</v>
          </cell>
          <cell r="J129">
            <v>53080.1</v>
          </cell>
        </row>
        <row r="133">
          <cell r="C133" t="str">
            <v>к</v>
          </cell>
          <cell r="D133" t="str">
            <v>к</v>
          </cell>
          <cell r="G133">
            <v>50.4</v>
          </cell>
          <cell r="H133">
            <v>469.5</v>
          </cell>
          <cell r="I133">
            <v>95293.4</v>
          </cell>
          <cell r="J133">
            <v>101338</v>
          </cell>
        </row>
        <row r="137">
          <cell r="C137">
            <v>19300.261300000002</v>
          </cell>
          <cell r="D137">
            <v>21233.251</v>
          </cell>
          <cell r="G137">
            <v>569.9</v>
          </cell>
          <cell r="H137">
            <v>574.5</v>
          </cell>
          <cell r="I137">
            <v>73962.899999999994</v>
          </cell>
          <cell r="J137">
            <v>72681.5</v>
          </cell>
        </row>
        <row r="141">
          <cell r="C141" t="str">
            <v>к</v>
          </cell>
          <cell r="D141" t="str">
            <v>к</v>
          </cell>
          <cell r="G141">
            <v>814.2</v>
          </cell>
          <cell r="H141">
            <v>801.1</v>
          </cell>
          <cell r="I141">
            <v>115413.6</v>
          </cell>
          <cell r="J141">
            <v>99452.5</v>
          </cell>
        </row>
        <row r="149">
          <cell r="C149">
            <v>197.577</v>
          </cell>
          <cell r="D149">
            <v>225.7996</v>
          </cell>
          <cell r="G149">
            <v>141.19999999999999</v>
          </cell>
          <cell r="H149">
            <v>145.19999999999999</v>
          </cell>
          <cell r="I149">
            <v>104235.4</v>
          </cell>
          <cell r="J149">
            <v>90583.1</v>
          </cell>
        </row>
        <row r="153">
          <cell r="C153" t="str">
            <v>к</v>
          </cell>
          <cell r="D153" t="str">
            <v>к</v>
          </cell>
        </row>
        <row r="157">
          <cell r="C157">
            <v>134727.6421</v>
          </cell>
          <cell r="D157">
            <v>121320.4192</v>
          </cell>
          <cell r="E157">
            <v>1464.9169999999999</v>
          </cell>
          <cell r="F157">
            <v>2404.65</v>
          </cell>
          <cell r="G157">
            <v>12442</v>
          </cell>
          <cell r="H157">
            <v>12679</v>
          </cell>
          <cell r="I157">
            <v>99462.399999999994</v>
          </cell>
          <cell r="J157">
            <v>88460.4</v>
          </cell>
          <cell r="K157">
            <v>14850.1165</v>
          </cell>
          <cell r="L157">
            <v>13459.060299999999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B7D46-FD0B-403C-B7DC-E80BDEEB3177}">
  <sheetPr>
    <pageSetUpPr fitToPage="1"/>
  </sheetPr>
  <dimension ref="A1:F144"/>
  <sheetViews>
    <sheetView tabSelected="1" view="pageBreakPreview" topLeftCell="A124" zoomScale="75" zoomScaleNormal="75" workbookViewId="0">
      <selection activeCell="A145" sqref="A145"/>
    </sheetView>
  </sheetViews>
  <sheetFormatPr defaultRowHeight="12.75" x14ac:dyDescent="0.2"/>
  <cols>
    <col min="1" max="1" width="74.7109375" style="3" customWidth="1"/>
    <col min="2" max="2" width="15.140625" style="3" customWidth="1"/>
    <col min="3" max="3" width="16.5703125" style="3" customWidth="1"/>
    <col min="4" max="4" width="19" style="45" customWidth="1"/>
    <col min="5" max="5" width="23.7109375" style="3" customWidth="1"/>
    <col min="6" max="16384" width="9.140625" style="3"/>
  </cols>
  <sheetData>
    <row r="1" spans="1:6" ht="15" customHeight="1" x14ac:dyDescent="0.2">
      <c r="A1" s="1"/>
      <c r="B1" s="1"/>
      <c r="C1" s="1"/>
      <c r="D1" s="51"/>
      <c r="E1" s="51"/>
      <c r="F1" s="2"/>
    </row>
    <row r="2" spans="1:6" ht="13.5" customHeight="1" x14ac:dyDescent="0.2">
      <c r="A2" s="4"/>
      <c r="B2" s="4"/>
      <c r="C2" s="4"/>
      <c r="D2" s="51"/>
      <c r="E2" s="51"/>
      <c r="F2" s="2"/>
    </row>
    <row r="3" spans="1:6" ht="14.25" customHeight="1" x14ac:dyDescent="0.2">
      <c r="A3" s="5"/>
      <c r="B3" s="6"/>
      <c r="C3" s="5"/>
      <c r="D3" s="7"/>
    </row>
    <row r="4" spans="1:6" ht="51" customHeight="1" x14ac:dyDescent="0.2">
      <c r="A4" s="52" t="s">
        <v>0</v>
      </c>
      <c r="B4" s="52"/>
      <c r="C4" s="52"/>
      <c r="D4" s="52"/>
      <c r="E4" s="52"/>
    </row>
    <row r="5" spans="1:6" ht="14.25" customHeight="1" x14ac:dyDescent="0.2">
      <c r="A5" s="53" t="s">
        <v>1</v>
      </c>
      <c r="B5" s="54" t="s">
        <v>2</v>
      </c>
      <c r="C5" s="53" t="s">
        <v>3</v>
      </c>
      <c r="D5" s="55" t="s">
        <v>4</v>
      </c>
      <c r="E5" s="53" t="s">
        <v>5</v>
      </c>
    </row>
    <row r="6" spans="1:6" ht="21" customHeight="1" x14ac:dyDescent="0.2">
      <c r="A6" s="53"/>
      <c r="B6" s="54"/>
      <c r="C6" s="53"/>
      <c r="D6" s="55"/>
      <c r="E6" s="53"/>
    </row>
    <row r="7" spans="1:6" ht="40.5" customHeight="1" x14ac:dyDescent="0.2">
      <c r="A7" s="53"/>
      <c r="B7" s="54"/>
      <c r="C7" s="53"/>
      <c r="D7" s="55"/>
      <c r="E7" s="53"/>
    </row>
    <row r="8" spans="1:6" ht="18.75" x14ac:dyDescent="0.2">
      <c r="A8" s="46" t="s">
        <v>6</v>
      </c>
      <c r="B8" s="47"/>
      <c r="C8" s="47"/>
      <c r="D8" s="47"/>
      <c r="E8" s="47"/>
    </row>
    <row r="9" spans="1:6" ht="39" x14ac:dyDescent="0.2">
      <c r="A9" s="8" t="s">
        <v>7</v>
      </c>
      <c r="B9" s="9" t="s">
        <v>8</v>
      </c>
      <c r="C9" s="10">
        <f>[1]Диагностика!C157</f>
        <v>134727.6421</v>
      </c>
      <c r="D9" s="10">
        <f>[1]Диагностика!D157</f>
        <v>121320.4192</v>
      </c>
      <c r="E9" s="10">
        <f>C9/D9*100</f>
        <v>111.05108520759215</v>
      </c>
    </row>
    <row r="10" spans="1:6" ht="18.75" x14ac:dyDescent="0.2">
      <c r="A10" s="11" t="s">
        <v>9</v>
      </c>
      <c r="B10" s="12"/>
      <c r="C10" s="13"/>
      <c r="D10" s="13"/>
      <c r="E10" s="13"/>
    </row>
    <row r="11" spans="1:6" ht="37.5" hidden="1" x14ac:dyDescent="0.2">
      <c r="A11" s="14" t="s">
        <v>10</v>
      </c>
      <c r="B11" s="15" t="s">
        <v>8</v>
      </c>
      <c r="C11" s="16">
        <v>0</v>
      </c>
      <c r="D11" s="16">
        <v>0</v>
      </c>
      <c r="E11" s="16" t="e">
        <f t="shared" ref="E11:E74" si="0">C11/D11*100</f>
        <v>#DIV/0!</v>
      </c>
    </row>
    <row r="12" spans="1:6" ht="37.5" hidden="1" x14ac:dyDescent="0.2">
      <c r="A12" s="14" t="s">
        <v>11</v>
      </c>
      <c r="B12" s="15" t="s">
        <v>8</v>
      </c>
      <c r="C12" s="16"/>
      <c r="D12" s="16"/>
      <c r="E12" s="16" t="e">
        <f t="shared" si="0"/>
        <v>#DIV/0!</v>
      </c>
    </row>
    <row r="13" spans="1:6" ht="18.75" hidden="1" x14ac:dyDescent="0.2">
      <c r="A13" s="17" t="s">
        <v>12</v>
      </c>
      <c r="B13" s="15" t="s">
        <v>8</v>
      </c>
      <c r="C13" s="16"/>
      <c r="D13" s="16"/>
      <c r="E13" s="16" t="e">
        <f t="shared" si="0"/>
        <v>#DIV/0!</v>
      </c>
    </row>
    <row r="14" spans="1:6" ht="18.75" hidden="1" x14ac:dyDescent="0.2">
      <c r="A14" s="17" t="s">
        <v>13</v>
      </c>
      <c r="B14" s="15" t="s">
        <v>8</v>
      </c>
      <c r="C14" s="16"/>
      <c r="D14" s="16"/>
      <c r="E14" s="16" t="e">
        <f t="shared" si="0"/>
        <v>#DIV/0!</v>
      </c>
    </row>
    <row r="15" spans="1:6" ht="18.75" x14ac:dyDescent="0.2">
      <c r="A15" s="17" t="s">
        <v>14</v>
      </c>
      <c r="B15" s="15" t="s">
        <v>8</v>
      </c>
      <c r="C15" s="16" t="str">
        <f>[1]Диагностика!C21</f>
        <v>к</v>
      </c>
      <c r="D15" s="16" t="str">
        <f>[1]Диагностика!D21</f>
        <v>к</v>
      </c>
      <c r="E15" s="16" t="s">
        <v>15</v>
      </c>
    </row>
    <row r="16" spans="1:6" ht="18.75" x14ac:dyDescent="0.2">
      <c r="A16" s="17" t="s">
        <v>16</v>
      </c>
      <c r="B16" s="15" t="s">
        <v>8</v>
      </c>
      <c r="C16" s="16">
        <f>[1]Диагностика!C43</f>
        <v>109071.1026</v>
      </c>
      <c r="D16" s="16">
        <f>[1]Диагностика!D43</f>
        <v>92489.611999999994</v>
      </c>
      <c r="E16" s="16">
        <f t="shared" si="0"/>
        <v>117.92794914092623</v>
      </c>
    </row>
    <row r="17" spans="1:5" ht="40.5" customHeight="1" x14ac:dyDescent="0.2">
      <c r="A17" s="14" t="s">
        <v>17</v>
      </c>
      <c r="B17" s="15" t="s">
        <v>8</v>
      </c>
      <c r="C17" s="16" t="str">
        <f>[1]Диагностика!C125</f>
        <v>к</v>
      </c>
      <c r="D17" s="16" t="str">
        <f>[1]Диагностика!D125</f>
        <v>к</v>
      </c>
      <c r="E17" s="16" t="s">
        <v>15</v>
      </c>
    </row>
    <row r="18" spans="1:5" ht="37.5" customHeight="1" x14ac:dyDescent="0.2">
      <c r="A18" s="14" t="s">
        <v>18</v>
      </c>
      <c r="B18" s="15" t="s">
        <v>8</v>
      </c>
      <c r="C18" s="16">
        <f>[1]Диагностика!C129</f>
        <v>1623.5366000000001</v>
      </c>
      <c r="D18" s="16">
        <f>[1]Диагностика!D129</f>
        <v>1018.0896</v>
      </c>
      <c r="E18" s="16">
        <f t="shared" si="0"/>
        <v>159.46893082887794</v>
      </c>
    </row>
    <row r="19" spans="1:5" ht="18.75" x14ac:dyDescent="0.2">
      <c r="A19" s="17" t="s">
        <v>19</v>
      </c>
      <c r="B19" s="15" t="s">
        <v>8</v>
      </c>
      <c r="C19" s="16" t="str">
        <f>[1]Диагностика!C133</f>
        <v>к</v>
      </c>
      <c r="D19" s="16" t="str">
        <f>[1]Диагностика!D133</f>
        <v>к</v>
      </c>
      <c r="E19" s="16" t="s">
        <v>15</v>
      </c>
    </row>
    <row r="20" spans="1:5" ht="37.5" x14ac:dyDescent="0.2">
      <c r="A20" s="14" t="s">
        <v>20</v>
      </c>
      <c r="B20" s="15" t="s">
        <v>8</v>
      </c>
      <c r="C20" s="16">
        <f>[1]Диагностика!C137</f>
        <v>19300.261300000002</v>
      </c>
      <c r="D20" s="16">
        <f>[1]Диагностика!D137</f>
        <v>21233.251</v>
      </c>
      <c r="E20" s="16">
        <f t="shared" si="0"/>
        <v>90.896402533931337</v>
      </c>
    </row>
    <row r="21" spans="1:5" ht="18.75" x14ac:dyDescent="0.2">
      <c r="A21" s="17" t="s">
        <v>21</v>
      </c>
      <c r="B21" s="15" t="s">
        <v>8</v>
      </c>
      <c r="C21" s="16" t="str">
        <f>[1]Диагностика!C141</f>
        <v>к</v>
      </c>
      <c r="D21" s="16" t="str">
        <f>[1]Диагностика!D141</f>
        <v>к</v>
      </c>
      <c r="E21" s="16" t="s">
        <v>15</v>
      </c>
    </row>
    <row r="22" spans="1:5" ht="18.75" x14ac:dyDescent="0.2">
      <c r="A22" s="17" t="s">
        <v>22</v>
      </c>
      <c r="B22" s="15" t="s">
        <v>8</v>
      </c>
      <c r="C22" s="16">
        <f>[1]Диагностика!C149</f>
        <v>197.577</v>
      </c>
      <c r="D22" s="16">
        <f>[1]Диагностика!D149</f>
        <v>225.7996</v>
      </c>
      <c r="E22" s="16">
        <f t="shared" si="0"/>
        <v>87.501040745864927</v>
      </c>
    </row>
    <row r="23" spans="1:5" ht="18.75" x14ac:dyDescent="0.2">
      <c r="A23" s="17" t="s">
        <v>23</v>
      </c>
      <c r="B23" s="15" t="s">
        <v>8</v>
      </c>
      <c r="C23" s="16" t="str">
        <f>[1]Диагностика!C153</f>
        <v>к</v>
      </c>
      <c r="D23" s="16" t="str">
        <f>[1]Диагностика!D153</f>
        <v>к</v>
      </c>
      <c r="E23" s="16" t="s">
        <v>15</v>
      </c>
    </row>
    <row r="24" spans="1:5" ht="58.5" x14ac:dyDescent="0.2">
      <c r="A24" s="8" t="s">
        <v>24</v>
      </c>
      <c r="B24" s="15" t="s">
        <v>8</v>
      </c>
      <c r="C24" s="16" t="s">
        <v>25</v>
      </c>
      <c r="D24" s="16" t="s">
        <v>25</v>
      </c>
      <c r="E24" s="16" t="s">
        <v>26</v>
      </c>
    </row>
    <row r="25" spans="1:5" ht="44.25" customHeight="1" x14ac:dyDescent="0.2">
      <c r="A25" s="18" t="s">
        <v>27</v>
      </c>
      <c r="B25" s="19" t="s">
        <v>8</v>
      </c>
      <c r="C25" s="16">
        <f>[1]Диагностика!E157</f>
        <v>1464.9169999999999</v>
      </c>
      <c r="D25" s="16">
        <f>[1]Диагностика!F157</f>
        <v>2404.65</v>
      </c>
      <c r="E25" s="16">
        <f t="shared" si="0"/>
        <v>60.920175493315028</v>
      </c>
    </row>
    <row r="26" spans="1:5" ht="18.75" x14ac:dyDescent="0.2">
      <c r="A26" s="48" t="s">
        <v>28</v>
      </c>
      <c r="B26" s="49"/>
      <c r="C26" s="49"/>
      <c r="D26" s="49"/>
      <c r="E26" s="50"/>
    </row>
    <row r="27" spans="1:5" ht="18.75" x14ac:dyDescent="0.2">
      <c r="A27" s="20" t="s">
        <v>29</v>
      </c>
      <c r="B27" s="21"/>
      <c r="C27" s="16"/>
      <c r="D27" s="16"/>
      <c r="E27" s="16"/>
    </row>
    <row r="28" spans="1:5" ht="58.5" customHeight="1" x14ac:dyDescent="0.2">
      <c r="A28" s="22" t="s">
        <v>30</v>
      </c>
      <c r="B28" s="15" t="s">
        <v>8</v>
      </c>
      <c r="C28" s="16" t="s">
        <v>15</v>
      </c>
      <c r="D28" s="16" t="s">
        <v>15</v>
      </c>
      <c r="E28" s="16" t="s">
        <v>15</v>
      </c>
    </row>
    <row r="29" spans="1:5" ht="18.75" x14ac:dyDescent="0.2">
      <c r="A29" s="22" t="s">
        <v>31</v>
      </c>
      <c r="B29" s="23" t="s">
        <v>32</v>
      </c>
      <c r="C29" s="16"/>
      <c r="D29" s="16"/>
      <c r="E29" s="16"/>
    </row>
    <row r="30" spans="1:5" ht="18.75" x14ac:dyDescent="0.2">
      <c r="A30" s="14" t="s">
        <v>33</v>
      </c>
      <c r="B30" s="15"/>
      <c r="C30" s="16"/>
      <c r="D30" s="16"/>
      <c r="E30" s="16"/>
    </row>
    <row r="31" spans="1:5" ht="18.75" hidden="1" x14ac:dyDescent="0.2">
      <c r="A31" s="24" t="s">
        <v>34</v>
      </c>
      <c r="B31" s="15"/>
      <c r="C31" s="16"/>
      <c r="D31" s="16"/>
      <c r="E31" s="16" t="e">
        <f t="shared" si="0"/>
        <v>#DIV/0!</v>
      </c>
    </row>
    <row r="32" spans="1:5" ht="37.5" hidden="1" x14ac:dyDescent="0.2">
      <c r="A32" s="25" t="s">
        <v>35</v>
      </c>
      <c r="B32" s="15" t="s">
        <v>8</v>
      </c>
      <c r="C32" s="16"/>
      <c r="D32" s="16"/>
      <c r="E32" s="16" t="e">
        <f t="shared" si="0"/>
        <v>#DIV/0!</v>
      </c>
    </row>
    <row r="33" spans="1:5" ht="18.75" hidden="1" x14ac:dyDescent="0.2">
      <c r="A33" s="25" t="s">
        <v>36</v>
      </c>
      <c r="B33" s="15" t="s">
        <v>32</v>
      </c>
      <c r="C33" s="16"/>
      <c r="D33" s="16"/>
      <c r="E33" s="16" t="e">
        <f t="shared" si="0"/>
        <v>#DIV/0!</v>
      </c>
    </row>
    <row r="34" spans="1:5" ht="18.75" x14ac:dyDescent="0.2">
      <c r="A34" s="24" t="s">
        <v>37</v>
      </c>
      <c r="B34" s="15"/>
      <c r="C34" s="16"/>
      <c r="D34" s="16"/>
      <c r="E34" s="16"/>
    </row>
    <row r="35" spans="1:5" ht="37.5" x14ac:dyDescent="0.2">
      <c r="A35" s="25" t="s">
        <v>38</v>
      </c>
      <c r="B35" s="15" t="s">
        <v>8</v>
      </c>
      <c r="C35" s="16" t="s">
        <v>15</v>
      </c>
      <c r="D35" s="16" t="s">
        <v>15</v>
      </c>
      <c r="E35" s="16" t="s">
        <v>15</v>
      </c>
    </row>
    <row r="36" spans="1:5" ht="18.75" x14ac:dyDescent="0.2">
      <c r="A36" s="25" t="s">
        <v>39</v>
      </c>
      <c r="B36" s="15" t="s">
        <v>32</v>
      </c>
      <c r="C36" s="16"/>
      <c r="D36" s="16"/>
      <c r="E36" s="16"/>
    </row>
    <row r="37" spans="1:5" ht="37.5" customHeight="1" x14ac:dyDescent="0.2">
      <c r="A37" s="24" t="s">
        <v>40</v>
      </c>
      <c r="B37" s="15"/>
      <c r="C37" s="16"/>
      <c r="D37" s="16"/>
      <c r="E37" s="16"/>
    </row>
    <row r="38" spans="1:5" ht="37.5" x14ac:dyDescent="0.2">
      <c r="A38" s="25" t="s">
        <v>38</v>
      </c>
      <c r="B38" s="15" t="s">
        <v>8</v>
      </c>
      <c r="C38" s="16">
        <f>98031.45903</f>
        <v>98031.459029999998</v>
      </c>
      <c r="D38" s="16">
        <v>83800.068499999994</v>
      </c>
      <c r="E38" s="16">
        <f t="shared" si="0"/>
        <v>116.98255238299717</v>
      </c>
    </row>
    <row r="39" spans="1:5" ht="18.75" x14ac:dyDescent="0.2">
      <c r="A39" s="25" t="s">
        <v>39</v>
      </c>
      <c r="B39" s="15" t="s">
        <v>32</v>
      </c>
      <c r="C39" s="16">
        <f>C38/D38*100</f>
        <v>116.98255238299717</v>
      </c>
      <c r="D39" s="16">
        <v>101.638967644874</v>
      </c>
      <c r="E39" s="16">
        <f t="shared" si="0"/>
        <v>115.0961635026967</v>
      </c>
    </row>
    <row r="40" spans="1:5" ht="37.5" x14ac:dyDescent="0.2">
      <c r="A40" s="26" t="s">
        <v>41</v>
      </c>
      <c r="B40" s="15"/>
      <c r="C40" s="16"/>
      <c r="D40" s="16"/>
      <c r="E40" s="16"/>
    </row>
    <row r="41" spans="1:5" ht="37.5" x14ac:dyDescent="0.2">
      <c r="A41" s="25" t="s">
        <v>42</v>
      </c>
      <c r="B41" s="15" t="s">
        <v>8</v>
      </c>
      <c r="C41" s="16">
        <v>1328.1076</v>
      </c>
      <c r="D41" s="16">
        <v>312.13869999999997</v>
      </c>
      <c r="E41" s="16">
        <f t="shared" si="0"/>
        <v>425.48636231265141</v>
      </c>
    </row>
    <row r="42" spans="1:5" ht="18.75" x14ac:dyDescent="0.2">
      <c r="A42" s="25" t="s">
        <v>39</v>
      </c>
      <c r="B42" s="15" t="s">
        <v>32</v>
      </c>
      <c r="C42" s="16">
        <f>C41/D41*100</f>
        <v>425.48636231265141</v>
      </c>
      <c r="D42" s="16">
        <v>96.38372703412071</v>
      </c>
      <c r="E42" s="16">
        <f t="shared" si="0"/>
        <v>441.45041430284743</v>
      </c>
    </row>
    <row r="43" spans="1:5" ht="56.25" x14ac:dyDescent="0.2">
      <c r="A43" s="26" t="s">
        <v>43</v>
      </c>
      <c r="B43" s="15"/>
      <c r="C43" s="16"/>
      <c r="D43" s="16"/>
      <c r="E43" s="16"/>
    </row>
    <row r="44" spans="1:5" ht="37.5" x14ac:dyDescent="0.2">
      <c r="A44" s="25" t="s">
        <v>42</v>
      </c>
      <c r="B44" s="15" t="s">
        <v>8</v>
      </c>
      <c r="C44" s="16">
        <v>1623.5365999999999</v>
      </c>
      <c r="D44" s="16">
        <v>1018.0896</v>
      </c>
      <c r="E44" s="16">
        <f t="shared" si="0"/>
        <v>159.46893082887792</v>
      </c>
    </row>
    <row r="45" spans="1:5" ht="37.5" x14ac:dyDescent="0.2">
      <c r="A45" s="24" t="s">
        <v>44</v>
      </c>
      <c r="B45" s="27"/>
      <c r="C45" s="16"/>
      <c r="D45" s="16"/>
      <c r="E45" s="16"/>
    </row>
    <row r="46" spans="1:5" ht="18.75" x14ac:dyDescent="0.2">
      <c r="A46" s="22" t="s">
        <v>45</v>
      </c>
      <c r="B46" s="15" t="s">
        <v>8</v>
      </c>
      <c r="C46" s="16" t="s">
        <v>26</v>
      </c>
      <c r="D46" s="16" t="s">
        <v>26</v>
      </c>
      <c r="E46" s="16" t="s">
        <v>26</v>
      </c>
    </row>
    <row r="47" spans="1:5" ht="18.75" x14ac:dyDescent="0.2">
      <c r="A47" s="22" t="s">
        <v>46</v>
      </c>
      <c r="B47" s="15" t="s">
        <v>32</v>
      </c>
      <c r="C47" s="16" t="s">
        <v>26</v>
      </c>
      <c r="D47" s="16" t="s">
        <v>26</v>
      </c>
      <c r="E47" s="16" t="s">
        <v>26</v>
      </c>
    </row>
    <row r="48" spans="1:5" ht="18.75" x14ac:dyDescent="0.2">
      <c r="A48" s="24" t="s">
        <v>47</v>
      </c>
      <c r="B48" s="27"/>
      <c r="C48" s="14"/>
      <c r="D48" s="16"/>
      <c r="E48" s="16"/>
    </row>
    <row r="49" spans="1:5" ht="18.75" x14ac:dyDescent="0.2">
      <c r="A49" s="22" t="s">
        <v>48</v>
      </c>
      <c r="B49" s="15" t="s">
        <v>8</v>
      </c>
      <c r="C49" s="16">
        <v>222.20939999999999</v>
      </c>
      <c r="D49" s="16">
        <v>3029.2431000000001</v>
      </c>
      <c r="E49" s="16">
        <f t="shared" si="0"/>
        <v>7.335475980782129</v>
      </c>
    </row>
    <row r="50" spans="1:5" ht="18.75" x14ac:dyDescent="0.2">
      <c r="A50" s="22" t="s">
        <v>49</v>
      </c>
      <c r="B50" s="15" t="s">
        <v>50</v>
      </c>
      <c r="C50" s="16">
        <v>85950</v>
      </c>
      <c r="D50" s="16">
        <v>79343</v>
      </c>
      <c r="E50" s="16">
        <f t="shared" si="0"/>
        <v>108.32713660940473</v>
      </c>
    </row>
    <row r="51" spans="1:5" ht="18.75" x14ac:dyDescent="0.2">
      <c r="A51" s="24" t="s">
        <v>51</v>
      </c>
      <c r="B51" s="27"/>
      <c r="C51" s="16"/>
      <c r="D51" s="16"/>
      <c r="E51" s="16"/>
    </row>
    <row r="52" spans="1:5" ht="18.75" x14ac:dyDescent="0.2">
      <c r="A52" s="22" t="s">
        <v>52</v>
      </c>
      <c r="B52" s="15" t="s">
        <v>53</v>
      </c>
      <c r="C52" s="16" t="s">
        <v>25</v>
      </c>
      <c r="D52" s="16" t="s">
        <v>25</v>
      </c>
      <c r="E52" s="16" t="s">
        <v>26</v>
      </c>
    </row>
    <row r="53" spans="1:5" ht="18.75" x14ac:dyDescent="0.2">
      <c r="A53" s="22" t="s">
        <v>54</v>
      </c>
      <c r="B53" s="15" t="s">
        <v>55</v>
      </c>
      <c r="C53" s="16" t="s">
        <v>25</v>
      </c>
      <c r="D53" s="16" t="s">
        <v>25</v>
      </c>
      <c r="E53" s="16" t="s">
        <v>26</v>
      </c>
    </row>
    <row r="54" spans="1:5" ht="37.5" x14ac:dyDescent="0.2">
      <c r="A54" s="24" t="s">
        <v>56</v>
      </c>
      <c r="B54" s="15"/>
      <c r="C54" s="16"/>
      <c r="D54" s="16"/>
      <c r="E54" s="16"/>
    </row>
    <row r="55" spans="1:5" ht="18.75" x14ac:dyDescent="0.2">
      <c r="A55" s="22" t="s">
        <v>57</v>
      </c>
      <c r="B55" s="15" t="s">
        <v>8</v>
      </c>
      <c r="C55" s="16">
        <v>8021.5829000000003</v>
      </c>
      <c r="D55" s="16">
        <v>6718.1728000000003</v>
      </c>
      <c r="E55" s="16">
        <f t="shared" si="0"/>
        <v>119.40125892564122</v>
      </c>
    </row>
    <row r="56" spans="1:5" ht="18.75" x14ac:dyDescent="0.2">
      <c r="A56" s="22" t="s">
        <v>58</v>
      </c>
      <c r="B56" s="15" t="s">
        <v>32</v>
      </c>
      <c r="C56" s="16">
        <f>C55/D55*100</f>
        <v>119.40125892564122</v>
      </c>
      <c r="D56" s="16">
        <v>118.21358840628673</v>
      </c>
      <c r="E56" s="16">
        <f t="shared" si="0"/>
        <v>101.00468189432891</v>
      </c>
    </row>
    <row r="57" spans="1:5" ht="18.75" x14ac:dyDescent="0.2">
      <c r="A57" s="24" t="s">
        <v>59</v>
      </c>
      <c r="B57" s="27"/>
      <c r="C57" s="14"/>
      <c r="D57" s="16"/>
      <c r="E57" s="16"/>
    </row>
    <row r="58" spans="1:5" ht="18.75" x14ac:dyDescent="0.2">
      <c r="A58" s="22" t="s">
        <v>60</v>
      </c>
      <c r="B58" s="15" t="s">
        <v>61</v>
      </c>
      <c r="C58" s="28">
        <v>55</v>
      </c>
      <c r="D58" s="29">
        <v>60</v>
      </c>
      <c r="E58" s="16">
        <f t="shared" si="0"/>
        <v>91.666666666666657</v>
      </c>
    </row>
    <row r="59" spans="1:5" ht="18.75" x14ac:dyDescent="0.2">
      <c r="A59" s="22" t="s">
        <v>62</v>
      </c>
      <c r="B59" s="15"/>
      <c r="C59" s="28"/>
      <c r="D59" s="29"/>
      <c r="E59" s="16"/>
    </row>
    <row r="60" spans="1:5" ht="37.5" x14ac:dyDescent="0.2">
      <c r="A60" s="22" t="s">
        <v>10</v>
      </c>
      <c r="B60" s="15" t="s">
        <v>61</v>
      </c>
      <c r="C60" s="28">
        <v>1</v>
      </c>
      <c r="D60" s="29">
        <v>1</v>
      </c>
      <c r="E60" s="16">
        <f t="shared" si="0"/>
        <v>100</v>
      </c>
    </row>
    <row r="61" spans="1:5" ht="37.5" x14ac:dyDescent="0.2">
      <c r="A61" s="22" t="s">
        <v>11</v>
      </c>
      <c r="B61" s="15" t="s">
        <v>61</v>
      </c>
      <c r="C61" s="28">
        <v>0</v>
      </c>
      <c r="D61" s="29">
        <v>0</v>
      </c>
      <c r="E61" s="16" t="s">
        <v>26</v>
      </c>
    </row>
    <row r="62" spans="1:5" ht="18.75" x14ac:dyDescent="0.2">
      <c r="A62" s="22" t="s">
        <v>12</v>
      </c>
      <c r="B62" s="15" t="s">
        <v>61</v>
      </c>
      <c r="C62" s="28">
        <v>1</v>
      </c>
      <c r="D62" s="29">
        <v>1</v>
      </c>
      <c r="E62" s="16">
        <f t="shared" si="0"/>
        <v>100</v>
      </c>
    </row>
    <row r="63" spans="1:5" ht="18.75" x14ac:dyDescent="0.2">
      <c r="A63" s="22" t="s">
        <v>13</v>
      </c>
      <c r="B63" s="15" t="s">
        <v>61</v>
      </c>
      <c r="C63" s="28">
        <v>0</v>
      </c>
      <c r="D63" s="29">
        <v>0</v>
      </c>
      <c r="E63" s="16" t="s">
        <v>26</v>
      </c>
    </row>
    <row r="64" spans="1:5" ht="20.25" customHeight="1" x14ac:dyDescent="0.2">
      <c r="A64" s="22" t="s">
        <v>14</v>
      </c>
      <c r="B64" s="15" t="s">
        <v>61</v>
      </c>
      <c r="C64" s="28">
        <v>2</v>
      </c>
      <c r="D64" s="29">
        <v>1</v>
      </c>
      <c r="E64" s="16">
        <f t="shared" si="0"/>
        <v>200</v>
      </c>
    </row>
    <row r="65" spans="1:5" ht="18.75" x14ac:dyDescent="0.2">
      <c r="A65" s="22" t="s">
        <v>16</v>
      </c>
      <c r="B65" s="15" t="s">
        <v>61</v>
      </c>
      <c r="C65" s="28">
        <v>10</v>
      </c>
      <c r="D65" s="29">
        <v>12</v>
      </c>
      <c r="E65" s="16">
        <f t="shared" si="0"/>
        <v>83.333333333333343</v>
      </c>
    </row>
    <row r="66" spans="1:5" ht="37.5" x14ac:dyDescent="0.2">
      <c r="A66" s="22" t="s">
        <v>17</v>
      </c>
      <c r="B66" s="15" t="s">
        <v>61</v>
      </c>
      <c r="C66" s="28">
        <v>0</v>
      </c>
      <c r="D66" s="29">
        <v>0</v>
      </c>
      <c r="E66" s="16" t="s">
        <v>26</v>
      </c>
    </row>
    <row r="67" spans="1:5" ht="39" customHeight="1" x14ac:dyDescent="0.2">
      <c r="A67" s="22" t="s">
        <v>18</v>
      </c>
      <c r="B67" s="15" t="s">
        <v>61</v>
      </c>
      <c r="C67" s="28">
        <v>1</v>
      </c>
      <c r="D67" s="29">
        <v>1</v>
      </c>
      <c r="E67" s="16">
        <f t="shared" si="0"/>
        <v>100</v>
      </c>
    </row>
    <row r="68" spans="1:5" ht="18.75" x14ac:dyDescent="0.2">
      <c r="A68" s="22" t="s">
        <v>19</v>
      </c>
      <c r="B68" s="15" t="s">
        <v>61</v>
      </c>
      <c r="C68" s="28">
        <v>6</v>
      </c>
      <c r="D68" s="29">
        <v>12</v>
      </c>
      <c r="E68" s="16">
        <f t="shared" si="0"/>
        <v>50</v>
      </c>
    </row>
    <row r="69" spans="1:5" ht="37.5" x14ac:dyDescent="0.2">
      <c r="A69" s="22" t="s">
        <v>20</v>
      </c>
      <c r="B69" s="15" t="s">
        <v>61</v>
      </c>
      <c r="C69" s="28">
        <v>15</v>
      </c>
      <c r="D69" s="29">
        <v>17</v>
      </c>
      <c r="E69" s="16">
        <f t="shared" si="0"/>
        <v>88.235294117647058</v>
      </c>
    </row>
    <row r="70" spans="1:5" ht="18.75" x14ac:dyDescent="0.2">
      <c r="A70" s="17" t="s">
        <v>21</v>
      </c>
      <c r="B70" s="15" t="s">
        <v>61</v>
      </c>
      <c r="C70" s="28">
        <v>5</v>
      </c>
      <c r="D70" s="29">
        <v>4</v>
      </c>
      <c r="E70" s="16">
        <f t="shared" si="0"/>
        <v>125</v>
      </c>
    </row>
    <row r="71" spans="1:5" ht="18.75" x14ac:dyDescent="0.2">
      <c r="A71" s="17" t="s">
        <v>22</v>
      </c>
      <c r="B71" s="15" t="s">
        <v>61</v>
      </c>
      <c r="C71" s="28">
        <v>2</v>
      </c>
      <c r="D71" s="29">
        <v>1</v>
      </c>
      <c r="E71" s="16">
        <f t="shared" si="0"/>
        <v>200</v>
      </c>
    </row>
    <row r="72" spans="1:5" ht="18.75" x14ac:dyDescent="0.2">
      <c r="A72" s="22" t="s">
        <v>23</v>
      </c>
      <c r="B72" s="15" t="s">
        <v>61</v>
      </c>
      <c r="C72" s="28">
        <v>12</v>
      </c>
      <c r="D72" s="29">
        <v>10</v>
      </c>
      <c r="E72" s="16">
        <f t="shared" si="0"/>
        <v>120</v>
      </c>
    </row>
    <row r="73" spans="1:5" ht="37.5" x14ac:dyDescent="0.2">
      <c r="A73" s="30" t="s">
        <v>63</v>
      </c>
      <c r="B73" s="15" t="s">
        <v>32</v>
      </c>
      <c r="C73" s="16" t="s">
        <v>25</v>
      </c>
      <c r="D73" s="29" t="s">
        <v>25</v>
      </c>
      <c r="E73" s="16" t="s">
        <v>26</v>
      </c>
    </row>
    <row r="74" spans="1:5" ht="19.5" x14ac:dyDescent="0.2">
      <c r="A74" s="31" t="s">
        <v>64</v>
      </c>
      <c r="B74" s="15" t="s">
        <v>61</v>
      </c>
      <c r="C74" s="28">
        <v>1930</v>
      </c>
      <c r="D74" s="29">
        <v>1760</v>
      </c>
      <c r="E74" s="16">
        <f t="shared" si="0"/>
        <v>109.65909090909092</v>
      </c>
    </row>
    <row r="75" spans="1:5" ht="18.75" x14ac:dyDescent="0.2">
      <c r="A75" s="22" t="s">
        <v>62</v>
      </c>
      <c r="B75" s="15"/>
      <c r="C75" s="32"/>
      <c r="D75" s="33"/>
      <c r="E75" s="16"/>
    </row>
    <row r="76" spans="1:5" ht="37.5" x14ac:dyDescent="0.2">
      <c r="A76" s="22" t="s">
        <v>10</v>
      </c>
      <c r="B76" s="15" t="s">
        <v>61</v>
      </c>
      <c r="C76" s="32">
        <v>14</v>
      </c>
      <c r="D76" s="33">
        <v>15</v>
      </c>
      <c r="E76" s="16">
        <f t="shared" ref="E76:E90" si="1">C76/D76*100</f>
        <v>93.333333333333329</v>
      </c>
    </row>
    <row r="77" spans="1:5" ht="37.5" x14ac:dyDescent="0.2">
      <c r="A77" s="22" t="s">
        <v>11</v>
      </c>
      <c r="B77" s="15" t="s">
        <v>61</v>
      </c>
      <c r="C77" s="32" t="s">
        <v>26</v>
      </c>
      <c r="D77" s="33" t="s">
        <v>26</v>
      </c>
      <c r="E77" s="16" t="s">
        <v>26</v>
      </c>
    </row>
    <row r="78" spans="1:5" ht="18.75" x14ac:dyDescent="0.2">
      <c r="A78" s="22" t="s">
        <v>12</v>
      </c>
      <c r="B78" s="15" t="s">
        <v>61</v>
      </c>
      <c r="C78" s="32">
        <v>6</v>
      </c>
      <c r="D78" s="33">
        <v>4</v>
      </c>
      <c r="E78" s="16">
        <f t="shared" si="1"/>
        <v>150</v>
      </c>
    </row>
    <row r="79" spans="1:5" ht="18.75" x14ac:dyDescent="0.2">
      <c r="A79" s="22" t="s">
        <v>13</v>
      </c>
      <c r="B79" s="15" t="s">
        <v>61</v>
      </c>
      <c r="C79" s="32">
        <v>1</v>
      </c>
      <c r="D79" s="33">
        <v>2</v>
      </c>
      <c r="E79" s="16">
        <f t="shared" si="1"/>
        <v>50</v>
      </c>
    </row>
    <row r="80" spans="1:5" ht="18.75" x14ac:dyDescent="0.2">
      <c r="A80" s="22" t="s">
        <v>14</v>
      </c>
      <c r="B80" s="15" t="s">
        <v>61</v>
      </c>
      <c r="C80" s="32">
        <v>1</v>
      </c>
      <c r="D80" s="33">
        <v>1</v>
      </c>
      <c r="E80" s="16">
        <f t="shared" si="1"/>
        <v>100</v>
      </c>
    </row>
    <row r="81" spans="1:5" ht="18.75" x14ac:dyDescent="0.2">
      <c r="A81" s="22" t="s">
        <v>16</v>
      </c>
      <c r="B81" s="15" t="s">
        <v>61</v>
      </c>
      <c r="C81" s="32">
        <v>108</v>
      </c>
      <c r="D81" s="33">
        <v>109</v>
      </c>
      <c r="E81" s="16">
        <f t="shared" si="1"/>
        <v>99.082568807339456</v>
      </c>
    </row>
    <row r="82" spans="1:5" ht="37.5" x14ac:dyDescent="0.2">
      <c r="A82" s="22" t="s">
        <v>17</v>
      </c>
      <c r="B82" s="15" t="s">
        <v>61</v>
      </c>
      <c r="C82" s="32">
        <v>0</v>
      </c>
      <c r="D82" s="33">
        <v>1</v>
      </c>
      <c r="E82" s="16">
        <f t="shared" si="1"/>
        <v>0</v>
      </c>
    </row>
    <row r="83" spans="1:5" ht="47.25" customHeight="1" x14ac:dyDescent="0.2">
      <c r="A83" s="22" t="s">
        <v>18</v>
      </c>
      <c r="B83" s="15" t="s">
        <v>61</v>
      </c>
      <c r="C83" s="32">
        <v>7</v>
      </c>
      <c r="D83" s="33">
        <v>4</v>
      </c>
      <c r="E83" s="16">
        <f t="shared" si="1"/>
        <v>175</v>
      </c>
    </row>
    <row r="84" spans="1:5" ht="18.75" x14ac:dyDescent="0.2">
      <c r="A84" s="22" t="s">
        <v>19</v>
      </c>
      <c r="B84" s="15" t="s">
        <v>61</v>
      </c>
      <c r="C84" s="32">
        <v>220</v>
      </c>
      <c r="D84" s="33">
        <v>195</v>
      </c>
      <c r="E84" s="16">
        <f t="shared" si="1"/>
        <v>112.82051282051282</v>
      </c>
    </row>
    <row r="85" spans="1:5" ht="37.5" x14ac:dyDescent="0.2">
      <c r="A85" s="22" t="s">
        <v>20</v>
      </c>
      <c r="B85" s="15" t="s">
        <v>61</v>
      </c>
      <c r="C85" s="32">
        <v>745</v>
      </c>
      <c r="D85" s="33">
        <v>717</v>
      </c>
      <c r="E85" s="16">
        <f t="shared" si="1"/>
        <v>103.90516039051604</v>
      </c>
    </row>
    <row r="86" spans="1:5" ht="18.75" x14ac:dyDescent="0.2">
      <c r="A86" s="17" t="s">
        <v>21</v>
      </c>
      <c r="B86" s="15" t="s">
        <v>61</v>
      </c>
      <c r="C86" s="32">
        <v>287</v>
      </c>
      <c r="D86" s="33">
        <v>201</v>
      </c>
      <c r="E86" s="16">
        <f t="shared" si="1"/>
        <v>142.78606965174129</v>
      </c>
    </row>
    <row r="87" spans="1:5" ht="18.75" x14ac:dyDescent="0.2">
      <c r="A87" s="17" t="s">
        <v>22</v>
      </c>
      <c r="B87" s="15" t="s">
        <v>61</v>
      </c>
      <c r="C87" s="32">
        <v>64</v>
      </c>
      <c r="D87" s="33">
        <v>50</v>
      </c>
      <c r="E87" s="16">
        <f t="shared" si="1"/>
        <v>128</v>
      </c>
    </row>
    <row r="88" spans="1:5" ht="18.75" x14ac:dyDescent="0.2">
      <c r="A88" s="22" t="s">
        <v>23</v>
      </c>
      <c r="B88" s="15" t="s">
        <v>61</v>
      </c>
      <c r="C88" s="32">
        <v>477</v>
      </c>
      <c r="D88" s="33">
        <v>461</v>
      </c>
      <c r="E88" s="16">
        <f t="shared" si="1"/>
        <v>103.47071583514101</v>
      </c>
    </row>
    <row r="89" spans="1:5" ht="39" x14ac:dyDescent="0.2">
      <c r="A89" s="18" t="s">
        <v>65</v>
      </c>
      <c r="B89" s="19" t="s">
        <v>8</v>
      </c>
      <c r="C89" s="34">
        <v>6726.4170000000004</v>
      </c>
      <c r="D89" s="34">
        <v>8254.973</v>
      </c>
      <c r="E89" s="34">
        <f t="shared" si="1"/>
        <v>81.483210181305267</v>
      </c>
    </row>
    <row r="90" spans="1:5" ht="18.75" x14ac:dyDescent="0.2">
      <c r="A90" s="14" t="s">
        <v>66</v>
      </c>
      <c r="B90" s="19" t="s">
        <v>8</v>
      </c>
      <c r="C90" s="34">
        <v>397.50700000000001</v>
      </c>
      <c r="D90" s="34">
        <v>3574.1790000000001</v>
      </c>
      <c r="E90" s="34">
        <f t="shared" si="1"/>
        <v>11.121631009526944</v>
      </c>
    </row>
    <row r="91" spans="1:5" ht="18.75" x14ac:dyDescent="0.2">
      <c r="A91" s="48" t="s">
        <v>67</v>
      </c>
      <c r="B91" s="49"/>
      <c r="C91" s="49"/>
      <c r="D91" s="49"/>
      <c r="E91" s="50"/>
    </row>
    <row r="92" spans="1:5" ht="19.5" x14ac:dyDescent="0.2">
      <c r="A92" s="35" t="s">
        <v>68</v>
      </c>
      <c r="B92" s="12" t="s">
        <v>69</v>
      </c>
      <c r="C92" s="36">
        <v>63.265000000000001</v>
      </c>
      <c r="D92" s="13">
        <v>63.683</v>
      </c>
      <c r="E92" s="16">
        <f t="shared" ref="E92:E144" si="2">C92/D92*100</f>
        <v>99.343623887065618</v>
      </c>
    </row>
    <row r="93" spans="1:5" ht="39" x14ac:dyDescent="0.2">
      <c r="A93" s="31" t="s">
        <v>70</v>
      </c>
      <c r="B93" s="15" t="s">
        <v>32</v>
      </c>
      <c r="C93" s="28">
        <v>0.92</v>
      </c>
      <c r="D93" s="16">
        <v>1.03</v>
      </c>
      <c r="E93" s="16">
        <f t="shared" si="2"/>
        <v>89.320388349514573</v>
      </c>
    </row>
    <row r="94" spans="1:5" ht="44.25" customHeight="1" x14ac:dyDescent="0.2">
      <c r="A94" s="35" t="s">
        <v>71</v>
      </c>
      <c r="B94" s="12" t="s">
        <v>69</v>
      </c>
      <c r="C94" s="13">
        <f>([1]Диагностика!G157+5370)/1000</f>
        <v>17.812000000000001</v>
      </c>
      <c r="D94" s="13">
        <f>([1]Диагностика!H157+5370)/1000</f>
        <v>18.048999999999999</v>
      </c>
      <c r="E94" s="16">
        <f t="shared" si="2"/>
        <v>98.686907861931417</v>
      </c>
    </row>
    <row r="95" spans="1:5" ht="19.5" x14ac:dyDescent="0.2">
      <c r="A95" s="31" t="s">
        <v>33</v>
      </c>
      <c r="B95" s="15"/>
      <c r="C95" s="16"/>
      <c r="D95" s="16"/>
      <c r="E95" s="16"/>
    </row>
    <row r="96" spans="1:5" ht="37.5" x14ac:dyDescent="0.3">
      <c r="A96" s="37" t="s">
        <v>10</v>
      </c>
      <c r="B96" s="15" t="s">
        <v>69</v>
      </c>
      <c r="C96" s="16">
        <f>([1]Диагностика!G8+41)/1000</f>
        <v>0.158</v>
      </c>
      <c r="D96" s="16">
        <f>([1]Диагностика!H8+46)/1000</f>
        <v>0.16419999999999998</v>
      </c>
      <c r="E96" s="16">
        <f t="shared" si="2"/>
        <v>96.224116930572478</v>
      </c>
    </row>
    <row r="97" spans="1:5" ht="37.5" x14ac:dyDescent="0.2">
      <c r="A97" s="14" t="s">
        <v>11</v>
      </c>
      <c r="B97" s="15" t="s">
        <v>69</v>
      </c>
      <c r="C97" s="16" t="s">
        <v>15</v>
      </c>
      <c r="D97" s="16" t="s">
        <v>15</v>
      </c>
      <c r="E97" s="16" t="s">
        <v>15</v>
      </c>
    </row>
    <row r="98" spans="1:5" ht="18.75" x14ac:dyDescent="0.3">
      <c r="A98" s="38" t="s">
        <v>12</v>
      </c>
      <c r="B98" s="15" t="s">
        <v>69</v>
      </c>
      <c r="C98" s="16">
        <f>55/1000</f>
        <v>5.5E-2</v>
      </c>
      <c r="D98" s="16">
        <f>55/1000</f>
        <v>5.5E-2</v>
      </c>
      <c r="E98" s="16">
        <f t="shared" si="2"/>
        <v>100</v>
      </c>
    </row>
    <row r="99" spans="1:5" ht="18.75" x14ac:dyDescent="0.3">
      <c r="A99" s="38" t="s">
        <v>13</v>
      </c>
      <c r="B99" s="15" t="s">
        <v>69</v>
      </c>
      <c r="C99" s="16">
        <v>1E-3</v>
      </c>
      <c r="D99" s="16">
        <v>2E-3</v>
      </c>
      <c r="E99" s="16">
        <f t="shared" si="2"/>
        <v>50</v>
      </c>
    </row>
    <row r="100" spans="1:5" ht="18.75" x14ac:dyDescent="0.3">
      <c r="A100" s="38" t="s">
        <v>14</v>
      </c>
      <c r="B100" s="15" t="s">
        <v>69</v>
      </c>
      <c r="C100" s="16" t="str">
        <f>[1]Диагностика!G21</f>
        <v>к</v>
      </c>
      <c r="D100" s="16" t="str">
        <f>[1]Диагностика!H21</f>
        <v>к</v>
      </c>
      <c r="E100" s="16" t="s">
        <v>15</v>
      </c>
    </row>
    <row r="101" spans="1:5" ht="18.75" x14ac:dyDescent="0.3">
      <c r="A101" s="38" t="s">
        <v>16</v>
      </c>
      <c r="B101" s="15" t="s">
        <v>69</v>
      </c>
      <c r="C101" s="16">
        <f>([1]Диагностика!G43+959)/1000</f>
        <v>5.9756</v>
      </c>
      <c r="D101" s="16">
        <f>([1]Диагностика!H43+925)/1000</f>
        <v>5.8883999999999999</v>
      </c>
      <c r="E101" s="16">
        <f t="shared" si="2"/>
        <v>101.48087765776781</v>
      </c>
    </row>
    <row r="102" spans="1:5" ht="37.5" x14ac:dyDescent="0.2">
      <c r="A102" s="14" t="s">
        <v>17</v>
      </c>
      <c r="B102" s="15" t="s">
        <v>69</v>
      </c>
      <c r="C102" s="16">
        <f>([1]Диагностика!G125+3)/1000</f>
        <v>0.3256</v>
      </c>
      <c r="D102" s="16">
        <f>([1]Диагностика!H125+3)/1000</f>
        <v>0.32330000000000003</v>
      </c>
      <c r="E102" s="16">
        <f t="shared" si="2"/>
        <v>100.71141354778842</v>
      </c>
    </row>
    <row r="103" spans="1:5" ht="18.75" x14ac:dyDescent="0.3">
      <c r="A103" s="38" t="s">
        <v>18</v>
      </c>
      <c r="B103" s="15" t="s">
        <v>69</v>
      </c>
      <c r="C103" s="16">
        <f>([1]Диагностика!G129+46)/1000</f>
        <v>0.28079999999999999</v>
      </c>
      <c r="D103" s="16">
        <f>([1]Диагностика!H129+43)/1000</f>
        <v>0.27400000000000002</v>
      </c>
      <c r="E103" s="16">
        <f t="shared" si="2"/>
        <v>102.48175182481751</v>
      </c>
    </row>
    <row r="104" spans="1:5" ht="18.75" x14ac:dyDescent="0.3">
      <c r="A104" s="38" t="s">
        <v>19</v>
      </c>
      <c r="B104" s="15" t="s">
        <v>69</v>
      </c>
      <c r="C104" s="16">
        <f>([1]Диагностика!G133+729)/1000</f>
        <v>0.77939999999999998</v>
      </c>
      <c r="D104" s="16">
        <f>([1]Диагностика!H133+871)/1000</f>
        <v>1.3405</v>
      </c>
      <c r="E104" s="16">
        <f t="shared" si="2"/>
        <v>58.142484147706078</v>
      </c>
    </row>
    <row r="105" spans="1:5" ht="37.5" x14ac:dyDescent="0.2">
      <c r="A105" s="14" t="s">
        <v>20</v>
      </c>
      <c r="B105" s="15" t="s">
        <v>69</v>
      </c>
      <c r="C105" s="16">
        <f>([1]Диагностика!G137+1381)/1000</f>
        <v>1.9509000000000001</v>
      </c>
      <c r="D105" s="16">
        <f>([1]Диагностика!H137+1460)/1000</f>
        <v>2.0345</v>
      </c>
      <c r="E105" s="16">
        <f t="shared" si="2"/>
        <v>95.890882280658644</v>
      </c>
    </row>
    <row r="106" spans="1:5" ht="18.75" x14ac:dyDescent="0.2">
      <c r="A106" s="17" t="s">
        <v>21</v>
      </c>
      <c r="B106" s="15" t="s">
        <v>69</v>
      </c>
      <c r="C106" s="16">
        <f>([1]Диагностика!G141+490)/1000</f>
        <v>1.3042</v>
      </c>
      <c r="D106" s="16">
        <f>([1]Диагностика!H141+556)/1000</f>
        <v>1.3571</v>
      </c>
      <c r="E106" s="16">
        <f t="shared" si="2"/>
        <v>96.10198216785794</v>
      </c>
    </row>
    <row r="107" spans="1:5" ht="18.75" x14ac:dyDescent="0.2">
      <c r="A107" s="17" t="s">
        <v>22</v>
      </c>
      <c r="B107" s="15" t="s">
        <v>69</v>
      </c>
      <c r="C107" s="16">
        <f>([1]Диагностика!G149+137)/1000</f>
        <v>0.2782</v>
      </c>
      <c r="D107" s="16">
        <f>([1]Диагностика!H149+115)/1000</f>
        <v>0.26019999999999999</v>
      </c>
      <c r="E107" s="16">
        <f t="shared" si="2"/>
        <v>106.91775557263642</v>
      </c>
    </row>
    <row r="108" spans="1:5" ht="37.5" x14ac:dyDescent="0.2">
      <c r="A108" s="14" t="s">
        <v>72</v>
      </c>
      <c r="B108" s="15" t="s">
        <v>69</v>
      </c>
      <c r="C108" s="16">
        <f>(817.6+2)/1000</f>
        <v>0.8196</v>
      </c>
      <c r="D108" s="16">
        <f>(817.6+1)/1000</f>
        <v>0.81859999999999999</v>
      </c>
      <c r="E108" s="16">
        <f t="shared" si="2"/>
        <v>100.12215978499879</v>
      </c>
    </row>
    <row r="109" spans="1:5" ht="18.75" x14ac:dyDescent="0.3">
      <c r="A109" s="38" t="s">
        <v>73</v>
      </c>
      <c r="B109" s="15" t="s">
        <v>69</v>
      </c>
      <c r="C109" s="16">
        <f>(2244.6+47)/1000</f>
        <v>2.2915999999999999</v>
      </c>
      <c r="D109" s="16">
        <f>(2244.6+42)/1000</f>
        <v>2.2866</v>
      </c>
      <c r="E109" s="16">
        <f t="shared" si="2"/>
        <v>100.21866526720895</v>
      </c>
    </row>
    <row r="110" spans="1:5" ht="18.75" x14ac:dyDescent="0.3">
      <c r="A110" s="38" t="s">
        <v>74</v>
      </c>
      <c r="B110" s="15" t="s">
        <v>69</v>
      </c>
      <c r="C110" s="16">
        <f>(1347.1+99)/1000</f>
        <v>1.4460999999999999</v>
      </c>
      <c r="D110" s="16">
        <f>(1347.1+83)/1000</f>
        <v>1.4300999999999999</v>
      </c>
      <c r="E110" s="16">
        <f t="shared" si="2"/>
        <v>101.11880288091741</v>
      </c>
    </row>
    <row r="111" spans="1:5" ht="18.75" x14ac:dyDescent="0.3">
      <c r="A111" s="38" t="s">
        <v>23</v>
      </c>
      <c r="B111" s="15" t="s">
        <v>69</v>
      </c>
      <c r="C111" s="16" t="s">
        <v>15</v>
      </c>
      <c r="D111" s="16" t="s">
        <v>15</v>
      </c>
      <c r="E111" s="16" t="s">
        <v>26</v>
      </c>
    </row>
    <row r="112" spans="1:5" ht="54.75" customHeight="1" x14ac:dyDescent="0.3">
      <c r="A112" s="39" t="s">
        <v>75</v>
      </c>
      <c r="B112" s="15" t="s">
        <v>69</v>
      </c>
      <c r="C112" s="16">
        <v>1.1200000000000001</v>
      </c>
      <c r="D112" s="16">
        <v>1.1100000000000001</v>
      </c>
      <c r="E112" s="16">
        <f t="shared" si="2"/>
        <v>100.90090090090089</v>
      </c>
    </row>
    <row r="113" spans="1:5" ht="18.75" x14ac:dyDescent="0.3">
      <c r="A113" s="40" t="s">
        <v>76</v>
      </c>
      <c r="B113" s="15"/>
      <c r="C113" s="28"/>
      <c r="D113" s="16"/>
      <c r="E113" s="16"/>
    </row>
    <row r="114" spans="1:5" ht="18.75" x14ac:dyDescent="0.3">
      <c r="A114" s="41" t="s">
        <v>77</v>
      </c>
      <c r="B114" s="15" t="s">
        <v>69</v>
      </c>
      <c r="C114" s="16">
        <v>3.3029999999999997E-2</v>
      </c>
      <c r="D114" s="16">
        <v>0.03</v>
      </c>
      <c r="E114" s="16">
        <f t="shared" si="2"/>
        <v>110.1</v>
      </c>
    </row>
    <row r="115" spans="1:5" ht="18.75" x14ac:dyDescent="0.3">
      <c r="A115" s="41" t="s">
        <v>78</v>
      </c>
      <c r="B115" s="15" t="s">
        <v>69</v>
      </c>
      <c r="C115" s="16">
        <v>2.776E-2</v>
      </c>
      <c r="D115" s="16">
        <v>2.5770000000000001E-2</v>
      </c>
      <c r="E115" s="16">
        <f t="shared" si="2"/>
        <v>107.72215754753589</v>
      </c>
    </row>
    <row r="116" spans="1:5" ht="18.75" x14ac:dyDescent="0.3">
      <c r="A116" s="41" t="s">
        <v>79</v>
      </c>
      <c r="B116" s="15" t="s">
        <v>69</v>
      </c>
      <c r="C116" s="16">
        <v>0.37180999999999997</v>
      </c>
      <c r="D116" s="16">
        <v>0.37</v>
      </c>
      <c r="E116" s="16">
        <f t="shared" si="2"/>
        <v>100.48918918918919</v>
      </c>
    </row>
    <row r="117" spans="1:5" ht="18.75" x14ac:dyDescent="0.3">
      <c r="A117" s="41" t="s">
        <v>80</v>
      </c>
      <c r="B117" s="15" t="s">
        <v>69</v>
      </c>
      <c r="C117" s="16">
        <v>0.59502999999999995</v>
      </c>
      <c r="D117" s="16">
        <v>0.59</v>
      </c>
      <c r="E117" s="16">
        <f t="shared" si="2"/>
        <v>100.85254237288135</v>
      </c>
    </row>
    <row r="118" spans="1:5" ht="18.75" x14ac:dyDescent="0.3">
      <c r="A118" s="41" t="s">
        <v>81</v>
      </c>
      <c r="B118" s="15" t="s">
        <v>82</v>
      </c>
      <c r="C118" s="16">
        <v>8.7819999999999995E-2</v>
      </c>
      <c r="D118" s="16">
        <v>8.5000000000000006E-2</v>
      </c>
      <c r="E118" s="16">
        <f t="shared" si="2"/>
        <v>103.31764705882351</v>
      </c>
    </row>
    <row r="119" spans="1:5" ht="58.5" x14ac:dyDescent="0.2">
      <c r="A119" s="31" t="s">
        <v>87</v>
      </c>
      <c r="B119" s="15" t="s">
        <v>83</v>
      </c>
      <c r="C119" s="16">
        <f>[1]Диагностика!I157</f>
        <v>99462.399999999994</v>
      </c>
      <c r="D119" s="16">
        <f>[1]Диагностика!J157</f>
        <v>88460.4</v>
      </c>
      <c r="E119" s="16">
        <f t="shared" si="2"/>
        <v>112.43720353966296</v>
      </c>
    </row>
    <row r="120" spans="1:5" ht="19.5" x14ac:dyDescent="0.2">
      <c r="A120" s="31" t="s">
        <v>33</v>
      </c>
      <c r="B120" s="15"/>
      <c r="C120" s="28"/>
      <c r="D120" s="16"/>
      <c r="E120" s="16"/>
    </row>
    <row r="121" spans="1:5" ht="37.5" x14ac:dyDescent="0.3">
      <c r="A121" s="37" t="s">
        <v>84</v>
      </c>
      <c r="B121" s="15" t="s">
        <v>83</v>
      </c>
      <c r="C121" s="16">
        <f>[1]Диагностика!I8</f>
        <v>63383.3</v>
      </c>
      <c r="D121" s="16">
        <f>[1]Диагностика!J8</f>
        <v>56497.7</v>
      </c>
      <c r="E121" s="16">
        <f t="shared" si="2"/>
        <v>112.18739877906536</v>
      </c>
    </row>
    <row r="122" spans="1:5" ht="37.5" x14ac:dyDescent="0.2">
      <c r="A122" s="14" t="s">
        <v>11</v>
      </c>
      <c r="B122" s="15" t="s">
        <v>83</v>
      </c>
      <c r="C122" s="28" t="s">
        <v>15</v>
      </c>
      <c r="D122" s="28" t="s">
        <v>15</v>
      </c>
      <c r="E122" s="16" t="s">
        <v>26</v>
      </c>
    </row>
    <row r="123" spans="1:5" ht="18.75" x14ac:dyDescent="0.3">
      <c r="A123" s="38" t="s">
        <v>12</v>
      </c>
      <c r="B123" s="15" t="s">
        <v>83</v>
      </c>
      <c r="C123" s="28" t="s">
        <v>15</v>
      </c>
      <c r="D123" s="28" t="s">
        <v>15</v>
      </c>
      <c r="E123" s="16" t="s">
        <v>26</v>
      </c>
    </row>
    <row r="124" spans="1:5" ht="18.75" x14ac:dyDescent="0.3">
      <c r="A124" s="38" t="s">
        <v>13</v>
      </c>
      <c r="B124" s="15" t="s">
        <v>83</v>
      </c>
      <c r="C124" s="28" t="s">
        <v>15</v>
      </c>
      <c r="D124" s="28" t="s">
        <v>15</v>
      </c>
      <c r="E124" s="16" t="s">
        <v>26</v>
      </c>
    </row>
    <row r="125" spans="1:5" ht="18.75" x14ac:dyDescent="0.3">
      <c r="A125" s="38" t="s">
        <v>14</v>
      </c>
      <c r="B125" s="15" t="s">
        <v>83</v>
      </c>
      <c r="C125" s="16" t="str">
        <f>[1]Диагностика!I21</f>
        <v>к</v>
      </c>
      <c r="D125" s="16" t="str">
        <f>[1]Диагностика!J21</f>
        <v>к</v>
      </c>
      <c r="E125" s="16" t="s">
        <v>26</v>
      </c>
    </row>
    <row r="126" spans="1:5" ht="18.75" x14ac:dyDescent="0.3">
      <c r="A126" s="38" t="s">
        <v>16</v>
      </c>
      <c r="B126" s="15" t="s">
        <v>83</v>
      </c>
      <c r="C126" s="16">
        <f>[1]Диагностика!I43</f>
        <v>131079.79999999999</v>
      </c>
      <c r="D126" s="16">
        <f>[1]Диагностика!J43</f>
        <v>112792.4</v>
      </c>
      <c r="E126" s="16">
        <f t="shared" si="2"/>
        <v>116.21332642979492</v>
      </c>
    </row>
    <row r="127" spans="1:5" ht="37.5" x14ac:dyDescent="0.2">
      <c r="A127" s="42" t="s">
        <v>17</v>
      </c>
      <c r="B127" s="15" t="s">
        <v>83</v>
      </c>
      <c r="C127" s="16">
        <f>[1]Диагностика!I125</f>
        <v>92044.5</v>
      </c>
      <c r="D127" s="16">
        <f>[1]Диагностика!J125</f>
        <v>80620.7</v>
      </c>
      <c r="E127" s="16">
        <f t="shared" si="2"/>
        <v>114.16980998676519</v>
      </c>
    </row>
    <row r="128" spans="1:5" ht="18.75" x14ac:dyDescent="0.3">
      <c r="A128" s="38" t="s">
        <v>18</v>
      </c>
      <c r="B128" s="15" t="s">
        <v>83</v>
      </c>
      <c r="C128" s="16">
        <f>[1]Диагностика!I129</f>
        <v>65927.899999999994</v>
      </c>
      <c r="D128" s="16">
        <f>[1]Диагностика!J129</f>
        <v>53080.1</v>
      </c>
      <c r="E128" s="16">
        <f t="shared" si="2"/>
        <v>124.20455123483187</v>
      </c>
    </row>
    <row r="129" spans="1:5" ht="18.75" x14ac:dyDescent="0.2">
      <c r="A129" s="14" t="s">
        <v>19</v>
      </c>
      <c r="B129" s="15" t="s">
        <v>83</v>
      </c>
      <c r="C129" s="16">
        <f>[1]Диагностика!I133</f>
        <v>95293.4</v>
      </c>
      <c r="D129" s="16">
        <f>[1]Диагностика!J133</f>
        <v>101338</v>
      </c>
      <c r="E129" s="16">
        <f t="shared" si="2"/>
        <v>94.035208904853064</v>
      </c>
    </row>
    <row r="130" spans="1:5" ht="37.5" x14ac:dyDescent="0.3">
      <c r="A130" s="37" t="s">
        <v>20</v>
      </c>
      <c r="B130" s="15" t="s">
        <v>83</v>
      </c>
      <c r="C130" s="16">
        <f>[1]Диагностика!I137</f>
        <v>73962.899999999994</v>
      </c>
      <c r="D130" s="16">
        <f>[1]Диагностика!J137</f>
        <v>72681.5</v>
      </c>
      <c r="E130" s="16">
        <f t="shared" si="2"/>
        <v>101.76303460990761</v>
      </c>
    </row>
    <row r="131" spans="1:5" ht="18.75" x14ac:dyDescent="0.2">
      <c r="A131" s="17" t="s">
        <v>21</v>
      </c>
      <c r="B131" s="15" t="s">
        <v>83</v>
      </c>
      <c r="C131" s="16">
        <f>[1]Диагностика!I141</f>
        <v>115413.6</v>
      </c>
      <c r="D131" s="16">
        <f>[1]Диагностика!J141</f>
        <v>99452.5</v>
      </c>
      <c r="E131" s="16">
        <f t="shared" si="2"/>
        <v>116.04896810034941</v>
      </c>
    </row>
    <row r="132" spans="1:5" ht="18.75" x14ac:dyDescent="0.2">
      <c r="A132" s="17" t="s">
        <v>22</v>
      </c>
      <c r="B132" s="15" t="s">
        <v>83</v>
      </c>
      <c r="C132" s="16">
        <f>[1]Диагностика!I149</f>
        <v>104235.4</v>
      </c>
      <c r="D132" s="16">
        <f>[1]Диагностика!J149</f>
        <v>90583.1</v>
      </c>
      <c r="E132" s="16">
        <f t="shared" si="2"/>
        <v>115.07157516137114</v>
      </c>
    </row>
    <row r="133" spans="1:5" ht="37.5" x14ac:dyDescent="0.3">
      <c r="A133" s="37" t="s">
        <v>72</v>
      </c>
      <c r="B133" s="15" t="s">
        <v>83</v>
      </c>
      <c r="C133" s="16">
        <v>94184.9</v>
      </c>
      <c r="D133" s="16">
        <v>87354.3</v>
      </c>
      <c r="E133" s="16">
        <f t="shared" si="2"/>
        <v>107.81942045211281</v>
      </c>
    </row>
    <row r="134" spans="1:5" ht="18.75" x14ac:dyDescent="0.3">
      <c r="A134" s="37" t="s">
        <v>73</v>
      </c>
      <c r="B134" s="15" t="s">
        <v>83</v>
      </c>
      <c r="C134" s="16">
        <v>59962</v>
      </c>
      <c r="D134" s="16">
        <v>55995.3</v>
      </c>
      <c r="E134" s="16">
        <f t="shared" si="2"/>
        <v>107.08398740608587</v>
      </c>
    </row>
    <row r="135" spans="1:5" ht="18.75" x14ac:dyDescent="0.3">
      <c r="A135" s="38" t="s">
        <v>74</v>
      </c>
      <c r="B135" s="15" t="s">
        <v>83</v>
      </c>
      <c r="C135" s="16">
        <v>73497.2</v>
      </c>
      <c r="D135" s="16">
        <v>67524.2</v>
      </c>
      <c r="E135" s="16">
        <f t="shared" si="2"/>
        <v>108.84571753534289</v>
      </c>
    </row>
    <row r="136" spans="1:5" ht="18.75" x14ac:dyDescent="0.3">
      <c r="A136" s="38" t="s">
        <v>23</v>
      </c>
      <c r="B136" s="15" t="s">
        <v>83</v>
      </c>
      <c r="C136" s="28" t="s">
        <v>15</v>
      </c>
      <c r="D136" s="16" t="s">
        <v>15</v>
      </c>
      <c r="E136" s="16" t="s">
        <v>15</v>
      </c>
    </row>
    <row r="137" spans="1:5" ht="58.9" customHeight="1" x14ac:dyDescent="0.3">
      <c r="A137" s="39" t="s">
        <v>85</v>
      </c>
      <c r="B137" s="15"/>
      <c r="C137" s="28"/>
      <c r="D137" s="16"/>
      <c r="E137" s="16"/>
    </row>
    <row r="138" spans="1:5" ht="18.75" x14ac:dyDescent="0.3">
      <c r="A138" s="40" t="s">
        <v>86</v>
      </c>
      <c r="B138" s="15"/>
      <c r="C138" s="28"/>
      <c r="D138" s="16"/>
      <c r="E138" s="16"/>
    </row>
    <row r="139" spans="1:5" ht="18.75" x14ac:dyDescent="0.3">
      <c r="A139" s="41" t="s">
        <v>77</v>
      </c>
      <c r="B139" s="15" t="s">
        <v>83</v>
      </c>
      <c r="C139" s="16">
        <v>58296.56</v>
      </c>
      <c r="D139" s="16">
        <v>58060</v>
      </c>
      <c r="E139" s="16">
        <f t="shared" si="2"/>
        <v>100.40744057871167</v>
      </c>
    </row>
    <row r="140" spans="1:5" ht="18.75" x14ac:dyDescent="0.3">
      <c r="A140" s="41" t="s">
        <v>78</v>
      </c>
      <c r="B140" s="15" t="s">
        <v>83</v>
      </c>
      <c r="C140" s="16">
        <v>75842.850000000006</v>
      </c>
      <c r="D140" s="16">
        <v>64903.45</v>
      </c>
      <c r="E140" s="16">
        <f>C140/D140*100</f>
        <v>116.8548821364658</v>
      </c>
    </row>
    <row r="141" spans="1:5" ht="18.75" x14ac:dyDescent="0.3">
      <c r="A141" s="41" t="s">
        <v>79</v>
      </c>
      <c r="B141" s="15" t="s">
        <v>83</v>
      </c>
      <c r="C141" s="16">
        <v>58535.75</v>
      </c>
      <c r="D141" s="16">
        <v>47516</v>
      </c>
      <c r="E141" s="16">
        <f t="shared" ref="E141:E143" si="3">C141/D141*100</f>
        <v>123.19166175604006</v>
      </c>
    </row>
    <row r="142" spans="1:5" ht="18.75" x14ac:dyDescent="0.3">
      <c r="A142" s="41" t="s">
        <v>80</v>
      </c>
      <c r="B142" s="15" t="s">
        <v>83</v>
      </c>
      <c r="C142" s="16">
        <v>75497.67</v>
      </c>
      <c r="D142" s="16">
        <v>68546</v>
      </c>
      <c r="E142" s="16">
        <f t="shared" si="3"/>
        <v>110.14161293146208</v>
      </c>
    </row>
    <row r="143" spans="1:5" ht="18.75" x14ac:dyDescent="0.3">
      <c r="A143" s="41" t="s">
        <v>81</v>
      </c>
      <c r="B143" s="15" t="s">
        <v>83</v>
      </c>
      <c r="C143" s="16">
        <v>62873.65</v>
      </c>
      <c r="D143" s="16">
        <v>61526</v>
      </c>
      <c r="E143" s="16">
        <f t="shared" si="3"/>
        <v>102.19037480089719</v>
      </c>
    </row>
    <row r="144" spans="1:5" ht="42.75" customHeight="1" x14ac:dyDescent="0.2">
      <c r="A144" s="43" t="s">
        <v>88</v>
      </c>
      <c r="B144" s="15" t="s">
        <v>8</v>
      </c>
      <c r="C144" s="44">
        <f>[1]Диагностика!K157</f>
        <v>14850.1165</v>
      </c>
      <c r="D144" s="44">
        <f>[1]Диагностика!L157</f>
        <v>13459.060299999999</v>
      </c>
      <c r="E144" s="16">
        <f t="shared" si="2"/>
        <v>110.33546301891523</v>
      </c>
    </row>
  </sheetData>
  <mergeCells count="10">
    <mergeCell ref="A8:E8"/>
    <mergeCell ref="A26:E26"/>
    <mergeCell ref="A91:E91"/>
    <mergeCell ref="D1:E2"/>
    <mergeCell ref="A4:E4"/>
    <mergeCell ref="A5:A7"/>
    <mergeCell ref="B5:B7"/>
    <mergeCell ref="C5:C7"/>
    <mergeCell ref="D5:D7"/>
    <mergeCell ref="E5:E7"/>
  </mergeCells>
  <printOptions horizontalCentered="1"/>
  <pageMargins left="0.39370078740157483" right="0.39370078740157483" top="0.19685039370078741" bottom="0.19685039370078741" header="0" footer="0"/>
  <pageSetup paperSize="9" scale="65" fitToHeight="0" orientation="portrait" r:id="rId1"/>
  <headerFooter alignWithMargins="0"/>
  <rowBreaks count="4" manualBreakCount="4">
    <brk id="23" max="4" man="1"/>
    <brk id="42" max="4" man="1"/>
    <brk id="66" max="4" man="1"/>
    <brk id="9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Аналит.отчет</vt:lpstr>
      <vt:lpstr>Аналит.отчет!Заголовки_для_печати</vt:lpstr>
      <vt:lpstr>Аналит.отчет!Область_печати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Игнатенко Татьяна Анатольевна</dc:creator>
  <cp:lastModifiedBy>Игнатенко Татьяна Анатольевна</cp:lastModifiedBy>
  <cp:lastPrinted>2026-04-14T01:42:58Z</cp:lastPrinted>
  <dcterms:created xsi:type="dcterms:W3CDTF">2026-04-14T01:26:59Z</dcterms:created>
  <dcterms:modified xsi:type="dcterms:W3CDTF">2026-05-21T02:01:34Z</dcterms:modified>
</cp:coreProperties>
</file>